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"/>
    </mc:Choice>
  </mc:AlternateContent>
  <xr:revisionPtr revIDLastSave="0" documentId="13_ncr:1_{894314B0-5D59-46F6-B51B-B3F79B32A0CC}" xr6:coauthVersionLast="45" xr6:coauthVersionMax="45" xr10:uidLastSave="{00000000-0000-0000-0000-000000000000}"/>
  <bookViews>
    <workbookView xWindow="-108" yWindow="-108" windowWidth="23256" windowHeight="12576" xr2:uid="{54AE593A-47FB-44B4-9CA9-B72C05575662}"/>
  </bookViews>
  <sheets>
    <sheet name="Planilha1" sheetId="1" r:id="rId1"/>
  </sheets>
  <definedNames>
    <definedName name="A">Planilha1!$B$18</definedName>
    <definedName name="qsi">Planilha1!$B$13</definedName>
    <definedName name="teta">Planilha1!$B$19</definedName>
    <definedName name="v0">Planilha1!$B$8</definedName>
    <definedName name="w">Planilha1!$B$6</definedName>
    <definedName name="wd">Planilha1!$B$15</definedName>
    <definedName name="x0">Planilha1!$B$17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N5" i="1"/>
  <c r="P8" i="1" s="1"/>
  <c r="P9" i="1"/>
  <c r="A44" i="1"/>
  <c r="C44" i="1" s="1"/>
  <c r="B44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25" i="1"/>
  <c r="A24" i="1"/>
  <c r="K4" i="1"/>
  <c r="F24" i="1"/>
  <c r="F23" i="1"/>
  <c r="A45" i="1" l="1"/>
  <c r="D44" i="1"/>
  <c r="F44" i="1"/>
  <c r="E44" i="1"/>
  <c r="F25" i="1"/>
  <c r="B19" i="1"/>
  <c r="B6" i="1"/>
  <c r="E45" i="1" l="1"/>
  <c r="F45" i="1"/>
  <c r="A46" i="1"/>
  <c r="B45" i="1"/>
  <c r="C45" i="1"/>
  <c r="D45" i="1"/>
  <c r="B11" i="1"/>
  <c r="B12" i="1" s="1"/>
  <c r="B13" i="1" s="1"/>
  <c r="A47" i="1" l="1"/>
  <c r="B46" i="1"/>
  <c r="F46" i="1"/>
  <c r="C46" i="1"/>
  <c r="D46" i="1"/>
  <c r="E46" i="1"/>
  <c r="F26" i="1"/>
  <c r="B14" i="1"/>
  <c r="B15" i="1"/>
  <c r="C47" i="1" l="1"/>
  <c r="D47" i="1"/>
  <c r="B47" i="1"/>
  <c r="E47" i="1"/>
  <c r="F47" i="1"/>
  <c r="A48" i="1"/>
  <c r="E28" i="1"/>
  <c r="F27" i="1"/>
  <c r="E24" i="1"/>
  <c r="E25" i="1"/>
  <c r="E26" i="1"/>
  <c r="E27" i="1"/>
  <c r="E23" i="1"/>
  <c r="B16" i="1"/>
  <c r="B18" i="1"/>
  <c r="B48" i="1" l="1"/>
  <c r="C48" i="1"/>
  <c r="D48" i="1"/>
  <c r="E48" i="1"/>
  <c r="F48" i="1"/>
  <c r="A49" i="1"/>
  <c r="F28" i="1"/>
  <c r="K3" i="1"/>
  <c r="B27" i="1"/>
  <c r="D24" i="1"/>
  <c r="D26" i="1"/>
  <c r="C25" i="1"/>
  <c r="C23" i="1"/>
  <c r="C28" i="1"/>
  <c r="B25" i="1"/>
  <c r="C27" i="1"/>
  <c r="D25" i="1"/>
  <c r="D28" i="1"/>
  <c r="B29" i="1"/>
  <c r="B23" i="1"/>
  <c r="B26" i="1"/>
  <c r="B28" i="1"/>
  <c r="D29" i="1"/>
  <c r="D23" i="1"/>
  <c r="B24" i="1"/>
  <c r="C24" i="1"/>
  <c r="C26" i="1"/>
  <c r="C29" i="1"/>
  <c r="D27" i="1"/>
  <c r="E49" i="1" l="1"/>
  <c r="A50" i="1"/>
  <c r="C49" i="1"/>
  <c r="F49" i="1"/>
  <c r="B49" i="1"/>
  <c r="D49" i="1"/>
  <c r="F29" i="1"/>
  <c r="E29" i="1"/>
  <c r="A51" i="1" l="1"/>
  <c r="B50" i="1"/>
  <c r="F50" i="1"/>
  <c r="C50" i="1"/>
  <c r="D50" i="1"/>
  <c r="E50" i="1"/>
  <c r="F30" i="1"/>
  <c r="E30" i="1"/>
  <c r="D30" i="1"/>
  <c r="B30" i="1"/>
  <c r="C30" i="1"/>
  <c r="B51" i="1" l="1"/>
  <c r="C51" i="1"/>
  <c r="D51" i="1"/>
  <c r="E51" i="1"/>
  <c r="F51" i="1"/>
  <c r="A52" i="1"/>
  <c r="F31" i="1"/>
  <c r="E31" i="1"/>
  <c r="B31" i="1"/>
  <c r="C31" i="1"/>
  <c r="D31" i="1"/>
  <c r="C52" i="1" l="1"/>
  <c r="E52" i="1"/>
  <c r="F52" i="1"/>
  <c r="D52" i="1"/>
  <c r="B52" i="1"/>
  <c r="A53" i="1"/>
  <c r="F32" i="1"/>
  <c r="E32" i="1"/>
  <c r="C32" i="1"/>
  <c r="D32" i="1"/>
  <c r="B32" i="1"/>
  <c r="E53" i="1" l="1"/>
  <c r="A54" i="1"/>
  <c r="F53" i="1"/>
  <c r="C53" i="1"/>
  <c r="B53" i="1"/>
  <c r="D53" i="1"/>
  <c r="F33" i="1"/>
  <c r="E33" i="1"/>
  <c r="B33" i="1"/>
  <c r="D33" i="1"/>
  <c r="C33" i="1"/>
  <c r="A55" i="1" l="1"/>
  <c r="B54" i="1"/>
  <c r="E54" i="1"/>
  <c r="F54" i="1"/>
  <c r="C54" i="1"/>
  <c r="D54" i="1"/>
  <c r="F34" i="1"/>
  <c r="E34" i="1"/>
  <c r="B34" i="1"/>
  <c r="D34" i="1"/>
  <c r="C34" i="1"/>
  <c r="B55" i="1" l="1"/>
  <c r="C55" i="1"/>
  <c r="D55" i="1"/>
  <c r="E55" i="1"/>
  <c r="F55" i="1"/>
  <c r="A56" i="1"/>
  <c r="F35" i="1"/>
  <c r="E35" i="1"/>
  <c r="C35" i="1"/>
  <c r="D35" i="1"/>
  <c r="B35" i="1"/>
  <c r="C56" i="1" l="1"/>
  <c r="E56" i="1"/>
  <c r="F56" i="1"/>
  <c r="D56" i="1"/>
  <c r="A57" i="1"/>
  <c r="B56" i="1"/>
  <c r="F36" i="1"/>
  <c r="E36" i="1"/>
  <c r="B36" i="1"/>
  <c r="C36" i="1"/>
  <c r="D36" i="1"/>
  <c r="D57" i="1" l="1"/>
  <c r="E57" i="1"/>
  <c r="A58" i="1"/>
  <c r="F57" i="1"/>
  <c r="B57" i="1"/>
  <c r="C57" i="1"/>
  <c r="F37" i="1"/>
  <c r="E37" i="1"/>
  <c r="B37" i="1"/>
  <c r="D37" i="1"/>
  <c r="C37" i="1"/>
  <c r="A59" i="1" l="1"/>
  <c r="E58" i="1"/>
  <c r="B58" i="1"/>
  <c r="F58" i="1"/>
  <c r="C58" i="1"/>
  <c r="D58" i="1"/>
  <c r="F38" i="1"/>
  <c r="E38" i="1"/>
  <c r="C38" i="1"/>
  <c r="B38" i="1"/>
  <c r="D38" i="1"/>
  <c r="D59" i="1" l="1"/>
  <c r="B59" i="1"/>
  <c r="C59" i="1"/>
  <c r="A60" i="1"/>
  <c r="E59" i="1"/>
  <c r="F59" i="1"/>
  <c r="F39" i="1"/>
  <c r="E39" i="1"/>
  <c r="C39" i="1"/>
  <c r="D39" i="1"/>
  <c r="B39" i="1"/>
  <c r="C60" i="1" l="1"/>
  <c r="E60" i="1"/>
  <c r="D60" i="1"/>
  <c r="F60" i="1"/>
  <c r="B60" i="1"/>
  <c r="A61" i="1"/>
  <c r="F40" i="1"/>
  <c r="E40" i="1"/>
  <c r="B40" i="1"/>
  <c r="D40" i="1"/>
  <c r="C40" i="1"/>
  <c r="E61" i="1" l="1"/>
  <c r="A62" i="1"/>
  <c r="C61" i="1"/>
  <c r="F61" i="1"/>
  <c r="B61" i="1"/>
  <c r="D61" i="1"/>
  <c r="F41" i="1"/>
  <c r="E41" i="1"/>
  <c r="D41" i="1"/>
  <c r="C41" i="1"/>
  <c r="B41" i="1"/>
  <c r="A63" i="1" l="1"/>
  <c r="B62" i="1"/>
  <c r="F62" i="1"/>
  <c r="C62" i="1"/>
  <c r="D62" i="1"/>
  <c r="E62" i="1"/>
  <c r="F42" i="1"/>
  <c r="E42" i="1"/>
  <c r="D42" i="1"/>
  <c r="B42" i="1"/>
  <c r="C42" i="1"/>
  <c r="D63" i="1" l="1"/>
  <c r="B63" i="1"/>
  <c r="C63" i="1"/>
  <c r="A64" i="1"/>
  <c r="E63" i="1"/>
  <c r="F63" i="1"/>
  <c r="F43" i="1"/>
  <c r="E43" i="1"/>
  <c r="D43" i="1"/>
  <c r="C43" i="1"/>
  <c r="B43" i="1"/>
  <c r="C64" i="1" l="1"/>
  <c r="E64" i="1"/>
  <c r="D64" i="1"/>
  <c r="F64" i="1"/>
  <c r="A65" i="1"/>
  <c r="B64" i="1"/>
  <c r="E65" i="1" l="1"/>
  <c r="A66" i="1"/>
  <c r="F65" i="1"/>
  <c r="D65" i="1"/>
  <c r="B65" i="1"/>
  <c r="C65" i="1"/>
  <c r="A67" i="1" l="1"/>
  <c r="B66" i="1"/>
  <c r="E66" i="1"/>
  <c r="F66" i="1"/>
  <c r="C66" i="1"/>
  <c r="D66" i="1"/>
  <c r="B67" i="1" l="1"/>
  <c r="C67" i="1"/>
  <c r="D67" i="1"/>
  <c r="A68" i="1"/>
  <c r="E67" i="1"/>
  <c r="F67" i="1"/>
  <c r="B68" i="1" l="1"/>
  <c r="C68" i="1"/>
  <c r="D68" i="1"/>
  <c r="E68" i="1"/>
  <c r="F68" i="1"/>
  <c r="A69" i="1"/>
  <c r="E69" i="1" l="1"/>
  <c r="F69" i="1"/>
  <c r="A70" i="1"/>
  <c r="B69" i="1"/>
  <c r="C69" i="1"/>
  <c r="D69" i="1"/>
  <c r="A71" i="1" l="1"/>
  <c r="E70" i="1"/>
  <c r="B70" i="1"/>
  <c r="F70" i="1"/>
  <c r="C70" i="1"/>
  <c r="D70" i="1"/>
  <c r="C71" i="1" l="1"/>
  <c r="D71" i="1"/>
  <c r="B71" i="1"/>
  <c r="A72" i="1"/>
  <c r="E71" i="1"/>
  <c r="F71" i="1"/>
  <c r="C72" i="1" l="1"/>
  <c r="D72" i="1"/>
  <c r="E72" i="1"/>
  <c r="F72" i="1"/>
  <c r="A73" i="1"/>
  <c r="B72" i="1"/>
  <c r="E73" i="1" l="1"/>
  <c r="A74" i="1"/>
  <c r="C73" i="1"/>
  <c r="F73" i="1"/>
  <c r="D73" i="1"/>
  <c r="B73" i="1"/>
  <c r="A75" i="1" l="1"/>
  <c r="B74" i="1"/>
  <c r="F74" i="1"/>
  <c r="C74" i="1"/>
  <c r="D74" i="1"/>
  <c r="E74" i="1"/>
  <c r="B75" i="1" l="1"/>
  <c r="C75" i="1"/>
  <c r="D75" i="1"/>
  <c r="A76" i="1"/>
  <c r="E75" i="1"/>
  <c r="F75" i="1"/>
  <c r="B76" i="1" l="1"/>
  <c r="C76" i="1"/>
  <c r="E76" i="1"/>
  <c r="F76" i="1"/>
  <c r="D76" i="1"/>
  <c r="A77" i="1"/>
  <c r="E77" i="1" l="1"/>
  <c r="F77" i="1"/>
  <c r="A78" i="1"/>
  <c r="B77" i="1"/>
  <c r="C77" i="1"/>
  <c r="D77" i="1"/>
  <c r="B78" i="1" l="1"/>
  <c r="E78" i="1"/>
  <c r="F78" i="1"/>
  <c r="C78" i="1"/>
  <c r="D78" i="1"/>
</calcChain>
</file>

<file path=xl/sharedStrings.xml><?xml version="1.0" encoding="utf-8"?>
<sst xmlns="http://schemas.openxmlformats.org/spreadsheetml/2006/main" count="51" uniqueCount="41">
  <si>
    <t>k=</t>
  </si>
  <si>
    <t>N/mm</t>
  </si>
  <si>
    <t>m=</t>
  </si>
  <si>
    <t>kg</t>
  </si>
  <si>
    <t>w=</t>
  </si>
  <si>
    <t>Cc=</t>
  </si>
  <si>
    <t>rad/s</t>
  </si>
  <si>
    <t>N.s/m</t>
  </si>
  <si>
    <t>N.s/mm</t>
  </si>
  <si>
    <t>c=</t>
  </si>
  <si>
    <t>qsi=</t>
  </si>
  <si>
    <r>
      <t>Solução Problema 2.91 - RAO (4</t>
    </r>
    <r>
      <rPr>
        <vertAlign val="superscript"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 Ed. Pearson Brasil)</t>
    </r>
  </si>
  <si>
    <t>x0=</t>
  </si>
  <si>
    <t>v0=</t>
  </si>
  <si>
    <t>m/s</t>
  </si>
  <si>
    <t>A=</t>
  </si>
  <si>
    <t>wd=</t>
  </si>
  <si>
    <t>m</t>
  </si>
  <si>
    <t>teta=</t>
  </si>
  <si>
    <t>t</t>
  </si>
  <si>
    <t>-EXP</t>
  </si>
  <si>
    <t>+EXP</t>
  </si>
  <si>
    <t>Dados:</t>
  </si>
  <si>
    <t>Cálculos básicos:</t>
  </si>
  <si>
    <t>a) deslocamento máximo da locomotiva após alcançar as molas e o amortecedor:</t>
  </si>
  <si>
    <t>Td=</t>
  </si>
  <si>
    <t>s</t>
  </si>
  <si>
    <t>b) tempo que leva para atingir deslocamento máximo</t>
  </si>
  <si>
    <t>=-pi/2</t>
  </si>
  <si>
    <t>xd(t)</t>
  </si>
  <si>
    <t>(Não é válido para amortecimentos altos);</t>
  </si>
  <si>
    <t>VL Amort</t>
  </si>
  <si>
    <t>VL NAamort</t>
  </si>
  <si>
    <t>(Vide Problema 2.86)</t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</si>
  <si>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Symbol"/>
        <family val="1"/>
        <charset val="2"/>
      </rPr>
      <t>»</t>
    </r>
    <r>
      <rPr>
        <sz val="11"/>
        <color theme="1"/>
        <rFont val="Calibri"/>
        <family val="2"/>
        <scheme val="minor"/>
      </rPr>
      <t>T/4</t>
    </r>
    <r>
      <rPr>
        <sz val="11"/>
        <color theme="1"/>
        <rFont val="Calibri"/>
        <family val="1"/>
        <charset val="2"/>
        <scheme val="minor"/>
      </rPr>
      <t>=</t>
    </r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</si>
  <si>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Symbol"/>
        <family val="1"/>
        <charset val="2"/>
      </rPr>
      <t>»</t>
    </r>
    <r>
      <rPr>
        <sz val="11"/>
        <color theme="1"/>
        <rFont val="Calibri"/>
        <family val="2"/>
        <scheme val="minor"/>
      </rPr>
      <t>Td/4</t>
    </r>
    <r>
      <rPr>
        <sz val="11"/>
        <color theme="1"/>
        <rFont val="Calibri"/>
        <family val="1"/>
        <charset val="2"/>
        <scheme val="minor"/>
      </rPr>
      <t>=</t>
    </r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</si>
  <si>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x_max=RAIZ(1-qsi^2)*A*EXP(-qsi*w*t)=</t>
    </r>
  </si>
  <si>
    <t>Funções no tempo:</t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</si>
  <si>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observando o gráfico: t</t>
    </r>
    <r>
      <rPr>
        <sz val="11"/>
        <color theme="1"/>
        <rFont val="Symbol"/>
        <family val="1"/>
        <charset val="2"/>
      </rPr>
      <t>»</t>
    </r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</si>
  <si>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observando o gráfico: x_max</t>
    </r>
    <r>
      <rPr>
        <sz val="11"/>
        <color theme="1"/>
        <rFont val="Symbol"/>
        <family val="1"/>
        <charset val="2"/>
      </rPr>
      <t>»</t>
    </r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</si>
  <si>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>t=ASEN(RAIZ(1-qsi^2))/wd</t>
    </r>
    <r>
      <rPr>
        <sz val="11"/>
        <color theme="1"/>
        <rFont val="Calibri"/>
        <family val="1"/>
        <charset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</si>
</sst>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165" fontId="0" fillId="2" borderId="1" xfId="0" applyNumberFormat="1" applyFill="1" applyBorder="1"/>
    <xf numFmtId="2" fontId="0" fillId="0" borderId="1" xfId="0" applyNumberFormat="1" applyBorder="1"/>
    <xf numFmtId="166" fontId="0" fillId="2" borderId="1" xfId="1" applyNumberFormat="1" applyFont="1" applyFill="1" applyBorder="1"/>
    <xf numFmtId="2" fontId="0" fillId="2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11" fontId="0" fillId="0" borderId="1" xfId="0" applyNumberFormat="1" applyBorder="1"/>
    <xf numFmtId="0" fontId="0" fillId="2" borderId="1" xfId="0" quotePrefix="1" applyFill="1" applyBorder="1" applyAlignment="1">
      <alignment horizontal="center" vertical="center"/>
    </xf>
    <xf numFmtId="1" fontId="0" fillId="2" borderId="1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/>
    <xf numFmtId="0" fontId="0" fillId="3" borderId="1" xfId="0" applyFill="1" applyBorder="1"/>
    <xf numFmtId="11" fontId="0" fillId="3" borderId="1" xfId="0" applyNumberFormat="1" applyFill="1" applyBorder="1"/>
    <xf numFmtId="164" fontId="0" fillId="3" borderId="1" xfId="0" applyNumberFormat="1" applyFill="1" applyBorder="1"/>
    <xf numFmtId="11" fontId="0" fillId="0" borderId="1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Planilha1!$B$22</c:f>
              <c:strCache>
                <c:ptCount val="1"/>
                <c:pt idx="0">
                  <c:v>xd(t)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Planilha1!$A$23:$A$78</c:f>
              <c:numCache>
                <c:formatCode>General</c:formatCode>
                <c:ptCount val="56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</c:numCache>
            </c:numRef>
          </c:xVal>
          <c:yVal>
            <c:numRef>
              <c:f>Planilha1!$B$23:$B$78</c:f>
              <c:numCache>
                <c:formatCode>0.00E+00</c:formatCode>
                <c:ptCount val="56"/>
                <c:pt idx="0">
                  <c:v>1.5816598541642776E-16</c:v>
                </c:pt>
                <c:pt idx="1">
                  <c:v>0.22027966184752165</c:v>
                </c:pt>
                <c:pt idx="2">
                  <c:v>0.38697119830220167</c:v>
                </c:pt>
                <c:pt idx="3">
                  <c:v>0.50824872429992551</c:v>
                </c:pt>
                <c:pt idx="4">
                  <c:v>0.59148071240460154</c:v>
                </c:pt>
                <c:pt idx="5">
                  <c:v>0.64324554916082732</c:v>
                </c:pt>
                <c:pt idx="6">
                  <c:v>0.66936109069288563</c:v>
                </c:pt>
                <c:pt idx="7">
                  <c:v>0.67492446851968424</c:v>
                </c:pt>
                <c:pt idx="8">
                  <c:v>0.66435899957532574</c:v>
                </c:pt>
                <c:pt idx="9">
                  <c:v>0.64146559350232735</c:v>
                </c:pt>
                <c:pt idx="10">
                  <c:v>0.6094765276635743</c:v>
                </c:pt>
                <c:pt idx="11">
                  <c:v>0.57110987910990718</c:v>
                </c:pt>
                <c:pt idx="12">
                  <c:v>0.52862326665811632</c:v>
                </c:pt>
                <c:pt idx="13">
                  <c:v>0.48386586938379161</c:v>
                </c:pt>
                <c:pt idx="14">
                  <c:v>0.43832795453241213</c:v>
                </c:pt>
                <c:pt idx="15">
                  <c:v>0.39318737248803126</c:v>
                </c:pt>
                <c:pt idx="16">
                  <c:v>0.34935266335759452</c:v>
                </c:pt>
                <c:pt idx="17">
                  <c:v>0.30750257314736473</c:v>
                </c:pt>
                <c:pt idx="18">
                  <c:v>0.26812190144975778</c:v>
                </c:pt>
                <c:pt idx="19">
                  <c:v>0.23153370080847416</c:v>
                </c:pt>
                <c:pt idx="20">
                  <c:v>0.19792792400146506</c:v>
                </c:pt>
                <c:pt idx="21">
                  <c:v>0.16738667260155576</c:v>
                </c:pt>
                <c:pt idx="22">
                  <c:v>0.1399062412746222</c:v>
                </c:pt>
                <c:pt idx="23">
                  <c:v>0.11541617999148118</c:v>
                </c:pt>
                <c:pt idx="24">
                  <c:v>9.3795613010817208E-2</c:v>
                </c:pt>
                <c:pt idx="25">
                  <c:v>7.4887061209240796E-2</c:v>
                </c:pt>
                <c:pt idx="26">
                  <c:v>5.8508014903065106E-2</c:v>
                </c:pt>
                <c:pt idx="27">
                  <c:v>4.4460499293672712E-2</c:v>
                </c:pt>
                <c:pt idx="28">
                  <c:v>3.2538865419641613E-2</c:v>
                </c:pt>
                <c:pt idx="29">
                  <c:v>2.2536027155254313E-2</c:v>
                </c:pt>
                <c:pt idx="30">
                  <c:v>1.4248350313677452E-2</c:v>
                </c:pt>
                <c:pt idx="31">
                  <c:v>7.4793840865069496E-3</c:v>
                </c:pt>
                <c:pt idx="32">
                  <c:v>2.0426085264530639E-3</c:v>
                </c:pt>
                <c:pt idx="33">
                  <c:v>-2.2366449240746834E-3</c:v>
                </c:pt>
                <c:pt idx="34">
                  <c:v>-5.5199593304861147E-3</c:v>
                </c:pt>
                <c:pt idx="35">
                  <c:v>-7.9551599942019238E-3</c:v>
                </c:pt>
                <c:pt idx="36">
                  <c:v>-9.676094574690099E-3</c:v>
                </c:pt>
                <c:pt idx="37">
                  <c:v>-1.080277038975287E-2</c:v>
                </c:pt>
                <c:pt idx="38">
                  <c:v>-1.144176685575865E-2</c:v>
                </c:pt>
                <c:pt idx="39">
                  <c:v>-1.1686853102903782E-2</c:v>
                </c:pt>
                <c:pt idx="40">
                  <c:v>-1.1619751747755567E-2</c:v>
                </c:pt>
                <c:pt idx="41">
                  <c:v>-1.1310999633742481E-2</c:v>
                </c:pt>
                <c:pt idx="42">
                  <c:v>-1.0820865090437004E-2</c:v>
                </c:pt>
                <c:pt idx="43">
                  <c:v>-1.0200288962205756E-2</c:v>
                </c:pt>
                <c:pt idx="44">
                  <c:v>-9.4918233762660061E-3</c:v>
                </c:pt>
                <c:pt idx="45">
                  <c:v>-8.7305480278946235E-3</c:v>
                </c:pt>
                <c:pt idx="46">
                  <c:v>-7.9449487299668616E-3</c:v>
                </c:pt>
                <c:pt idx="47">
                  <c:v>-7.1577471808893416E-3</c:v>
                </c:pt>
                <c:pt idx="48">
                  <c:v>-6.3866744251451979E-3</c:v>
                </c:pt>
                <c:pt idx="49">
                  <c:v>-5.6451833882916929E-3</c:v>
                </c:pt>
                <c:pt idx="50">
                  <c:v>-4.9430982346496807E-3</c:v>
                </c:pt>
                <c:pt idx="51">
                  <c:v>-4.2872001885832425E-3</c:v>
                </c:pt>
                <c:pt idx="52">
                  <c:v>-3.6817509421987285E-3</c:v>
                </c:pt>
                <c:pt idx="53">
                  <c:v>-3.1289559016361951E-3</c:v>
                </c:pt>
                <c:pt idx="54">
                  <c:v>-2.6293703539456846E-3</c:v>
                </c:pt>
                <c:pt idx="55">
                  <c:v>-2.1822522147731953E-3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6F-4C14-859A-0B2ED80431C4}"/>
            </c:ext>
          </c:extLst>
        </c:ser>
        <c:ser>
          <c:idx val="1"/>
          <c:order val="1"/>
          <c:tx>
            <c:strRef>
              <c:f>Planilha1!$C$22</c:f>
              <c:strCache>
                <c:ptCount val="1"/>
                <c:pt idx="0">
                  <c:v>-EXP</c:v>
                </c:pt>
              </c:strCache>
            </c:strRef>
          </c:tx>
          <c:spPr>
            <a:ln w="63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Planilha1!$A$23:$A$78</c:f>
              <c:numCache>
                <c:formatCode>General</c:formatCode>
                <c:ptCount val="56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</c:numCache>
            </c:numRef>
          </c:xVal>
          <c:yVal>
            <c:numRef>
              <c:f>Planilha1!$C$23:$C$78</c:f>
              <c:numCache>
                <c:formatCode>0.00</c:formatCode>
                <c:ptCount val="56"/>
                <c:pt idx="0">
                  <c:v>-2.5819888974716108</c:v>
                </c:pt>
                <c:pt idx="1">
                  <c:v>-2.2785972045265113</c:v>
                </c:pt>
                <c:pt idx="2">
                  <c:v>-2.0108549752325637</c:v>
                </c:pt>
                <c:pt idx="3">
                  <c:v>-1.7745732871895605</c:v>
                </c:pt>
                <c:pt idx="4">
                  <c:v>-1.5660554293541511</c:v>
                </c:pt>
                <c:pt idx="5">
                  <c:v>-1.382039065680827</c:v>
                </c:pt>
                <c:pt idx="6">
                  <c:v>-1.2196451947142379</c:v>
                </c:pt>
                <c:pt idx="7">
                  <c:v>-1.0763331065875008</c:v>
                </c:pt>
                <c:pt idx="8">
                  <c:v>-0.94986063271272481</c:v>
                </c:pt>
                <c:pt idx="9">
                  <c:v>-0.83824906625602358</c:v>
                </c:pt>
                <c:pt idx="10">
                  <c:v>-0.73975220456537016</c:v>
                </c:pt>
                <c:pt idx="11">
                  <c:v>-0.65282902920906516</c:v>
                </c:pt>
                <c:pt idx="12">
                  <c:v>-0.57611959619430819</c:v>
                </c:pt>
                <c:pt idx="13">
                  <c:v>-0.5084237591597649</c:v>
                </c:pt>
                <c:pt idx="14">
                  <c:v>-0.44868239265890875</c:v>
                </c:pt>
                <c:pt idx="15">
                  <c:v>-0.39596082176573222</c:v>
                </c:pt>
                <c:pt idx="16">
                  <c:v>-0.3494341987531096</c:v>
                </c:pt>
                <c:pt idx="17">
                  <c:v>-0.30837459805674911</c:v>
                </c:pt>
                <c:pt idx="18">
                  <c:v>-0.2721396276208507</c:v>
                </c:pt>
                <c:pt idx="19">
                  <c:v>-0.24016237844592586</c:v>
                </c:pt>
                <c:pt idx="20">
                  <c:v>-0.21194255509587903</c:v>
                </c:pt>
                <c:pt idx="21">
                  <c:v>-0.18703864839797812</c:v>
                </c:pt>
                <c:pt idx="22">
                  <c:v>-0.16506102787482488</c:v>
                </c:pt>
                <c:pt idx="23">
                  <c:v>-0.14566584583696252</c:v>
                </c:pt>
                <c:pt idx="24">
                  <c:v>-0.12854965776348462</c:v>
                </c:pt>
                <c:pt idx="25">
                  <c:v>-0.11344467480458496</c:v>
                </c:pt>
                <c:pt idx="26">
                  <c:v>-0.10011457412976288</c:v>
                </c:pt>
                <c:pt idx="27">
                  <c:v>-8.8350801573091609E-2</c:v>
                </c:pt>
                <c:pt idx="28">
                  <c:v>-7.796930872911953E-2</c:v>
                </c:pt>
                <c:pt idx="29">
                  <c:v>-6.8807673450110018E-2</c:v>
                </c:pt>
                <c:pt idx="30">
                  <c:v>-6.0722558693774388E-2</c:v>
                </c:pt>
                <c:pt idx="31">
                  <c:v>-5.3587469964267193E-2</c:v>
                </c:pt>
                <c:pt idx="32">
                  <c:v>-4.7290776260810838E-2</c:v>
                </c:pt>
                <c:pt idx="33">
                  <c:v>-4.173396357098668E-2</c:v>
                </c:pt>
                <c:pt idx="34">
                  <c:v>-3.6830093583974086E-2</c:v>
                </c:pt>
                <c:pt idx="35">
                  <c:v>-3.2502443509757908E-2</c:v>
                </c:pt>
                <c:pt idx="36">
                  <c:v>-2.8683305723792116E-2</c:v>
                </c:pt>
                <c:pt idx="37">
                  <c:v>-2.5312928457133538E-2</c:v>
                </c:pt>
                <c:pt idx="38">
                  <c:v>-2.233858095876581E-2</c:v>
                </c:pt>
                <c:pt idx="39">
                  <c:v>-1.9713728504246051E-2</c:v>
                </c:pt>
                <c:pt idx="40">
                  <c:v>-1.7397304343390801E-2</c:v>
                </c:pt>
                <c:pt idx="41">
                  <c:v>-1.5353067196363911E-2</c:v>
                </c:pt>
                <c:pt idx="42">
                  <c:v>-1.3549034245964311E-2</c:v>
                </c:pt>
                <c:pt idx="43">
                  <c:v>-1.1956980755076124E-2</c:v>
                </c:pt>
                <c:pt idx="44">
                  <c:v>-1.0551998480618304E-2</c:v>
                </c:pt>
                <c:pt idx="45">
                  <c:v>-9.3121059752230111E-3</c:v>
                </c:pt>
                <c:pt idx="46">
                  <c:v>-8.2179046796738101E-3</c:v>
                </c:pt>
                <c:pt idx="47">
                  <c:v>-7.2522754255475953E-3</c:v>
                </c:pt>
                <c:pt idx="48">
                  <c:v>-6.4001105997361371E-3</c:v>
                </c:pt>
                <c:pt idx="49">
                  <c:v>-5.6480777804659788E-3</c:v>
                </c:pt>
                <c:pt idx="50">
                  <c:v>-4.984411146818103E-3</c:v>
                </c:pt>
                <c:pt idx="51">
                  <c:v>-4.3987273982751107E-3</c:v>
                </c:pt>
                <c:pt idx="52">
                  <c:v>-3.8818633042917842E-3</c:v>
                </c:pt>
                <c:pt idx="53">
                  <c:v>-3.4257323422943026E-3</c:v>
                </c:pt>
                <c:pt idx="54">
                  <c:v>-3.0231981811585928E-3</c:v>
                </c:pt>
                <c:pt idx="55">
                  <c:v>-2.6679630307718427E-3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6F-4C14-859A-0B2ED80431C4}"/>
            </c:ext>
          </c:extLst>
        </c:ser>
        <c:ser>
          <c:idx val="2"/>
          <c:order val="2"/>
          <c:tx>
            <c:strRef>
              <c:f>Planilha1!$D$22</c:f>
              <c:strCache>
                <c:ptCount val="1"/>
                <c:pt idx="0">
                  <c:v>+EXP</c:v>
                </c:pt>
              </c:strCache>
            </c:strRef>
          </c:tx>
          <c:spPr>
            <a:ln w="63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Planilha1!$A$23:$A$78</c:f>
              <c:numCache>
                <c:formatCode>General</c:formatCode>
                <c:ptCount val="56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</c:numCache>
            </c:numRef>
          </c:xVal>
          <c:yVal>
            <c:numRef>
              <c:f>Planilha1!$D$23:$D$78</c:f>
              <c:numCache>
                <c:formatCode>0.00</c:formatCode>
                <c:ptCount val="56"/>
                <c:pt idx="0">
                  <c:v>2.5819888974716108</c:v>
                </c:pt>
                <c:pt idx="1">
                  <c:v>2.2785972045265113</c:v>
                </c:pt>
                <c:pt idx="2">
                  <c:v>2.0108549752325637</c:v>
                </c:pt>
                <c:pt idx="3">
                  <c:v>1.7745732871895605</c:v>
                </c:pt>
                <c:pt idx="4">
                  <c:v>1.5660554293541511</c:v>
                </c:pt>
                <c:pt idx="5">
                  <c:v>1.382039065680827</c:v>
                </c:pt>
                <c:pt idx="6">
                  <c:v>1.2196451947142379</c:v>
                </c:pt>
                <c:pt idx="7">
                  <c:v>1.0763331065875008</c:v>
                </c:pt>
                <c:pt idx="8">
                  <c:v>0.94986063271272481</c:v>
                </c:pt>
                <c:pt idx="9">
                  <c:v>0.83824906625602358</c:v>
                </c:pt>
                <c:pt idx="10">
                  <c:v>0.73975220456537016</c:v>
                </c:pt>
                <c:pt idx="11">
                  <c:v>0.65282902920906516</c:v>
                </c:pt>
                <c:pt idx="12">
                  <c:v>0.57611959619430819</c:v>
                </c:pt>
                <c:pt idx="13">
                  <c:v>0.5084237591597649</c:v>
                </c:pt>
                <c:pt idx="14">
                  <c:v>0.44868239265890875</c:v>
                </c:pt>
                <c:pt idx="15">
                  <c:v>0.39596082176573222</c:v>
                </c:pt>
                <c:pt idx="16">
                  <c:v>0.3494341987531096</c:v>
                </c:pt>
                <c:pt idx="17">
                  <c:v>0.30837459805674911</c:v>
                </c:pt>
                <c:pt idx="18">
                  <c:v>0.2721396276208507</c:v>
                </c:pt>
                <c:pt idx="19">
                  <c:v>0.24016237844592586</c:v>
                </c:pt>
                <c:pt idx="20">
                  <c:v>0.21194255509587903</c:v>
                </c:pt>
                <c:pt idx="21">
                  <c:v>0.18703864839797812</c:v>
                </c:pt>
                <c:pt idx="22">
                  <c:v>0.16506102787482488</c:v>
                </c:pt>
                <c:pt idx="23">
                  <c:v>0.14566584583696252</c:v>
                </c:pt>
                <c:pt idx="24">
                  <c:v>0.12854965776348462</c:v>
                </c:pt>
                <c:pt idx="25">
                  <c:v>0.11344467480458496</c:v>
                </c:pt>
                <c:pt idx="26">
                  <c:v>0.10011457412976288</c:v>
                </c:pt>
                <c:pt idx="27">
                  <c:v>8.8350801573091609E-2</c:v>
                </c:pt>
                <c:pt idx="28">
                  <c:v>7.796930872911953E-2</c:v>
                </c:pt>
                <c:pt idx="29">
                  <c:v>6.8807673450110018E-2</c:v>
                </c:pt>
                <c:pt idx="30">
                  <c:v>6.0722558693774388E-2</c:v>
                </c:pt>
                <c:pt idx="31">
                  <c:v>5.3587469964267193E-2</c:v>
                </c:pt>
                <c:pt idx="32">
                  <c:v>4.7290776260810838E-2</c:v>
                </c:pt>
                <c:pt idx="33">
                  <c:v>4.173396357098668E-2</c:v>
                </c:pt>
                <c:pt idx="34">
                  <c:v>3.6830093583974086E-2</c:v>
                </c:pt>
                <c:pt idx="35">
                  <c:v>3.2502443509757908E-2</c:v>
                </c:pt>
                <c:pt idx="36">
                  <c:v>2.8683305723792116E-2</c:v>
                </c:pt>
                <c:pt idx="37">
                  <c:v>2.5312928457133538E-2</c:v>
                </c:pt>
                <c:pt idx="38">
                  <c:v>2.233858095876581E-2</c:v>
                </c:pt>
                <c:pt idx="39">
                  <c:v>1.9713728504246051E-2</c:v>
                </c:pt>
                <c:pt idx="40">
                  <c:v>1.7397304343390801E-2</c:v>
                </c:pt>
                <c:pt idx="41">
                  <c:v>1.5353067196363911E-2</c:v>
                </c:pt>
                <c:pt idx="42">
                  <c:v>1.3549034245964311E-2</c:v>
                </c:pt>
                <c:pt idx="43">
                  <c:v>1.1956980755076124E-2</c:v>
                </c:pt>
                <c:pt idx="44">
                  <c:v>1.0551998480618304E-2</c:v>
                </c:pt>
                <c:pt idx="45">
                  <c:v>9.3121059752230111E-3</c:v>
                </c:pt>
                <c:pt idx="46">
                  <c:v>8.2179046796738101E-3</c:v>
                </c:pt>
                <c:pt idx="47">
                  <c:v>7.2522754255475953E-3</c:v>
                </c:pt>
                <c:pt idx="48">
                  <c:v>6.4001105997361371E-3</c:v>
                </c:pt>
                <c:pt idx="49">
                  <c:v>5.6480777804659788E-3</c:v>
                </c:pt>
                <c:pt idx="50">
                  <c:v>4.984411146818103E-3</c:v>
                </c:pt>
                <c:pt idx="51">
                  <c:v>4.3987273982751107E-3</c:v>
                </c:pt>
                <c:pt idx="52">
                  <c:v>3.8818633042917842E-3</c:v>
                </c:pt>
                <c:pt idx="53">
                  <c:v>3.4257323422943026E-3</c:v>
                </c:pt>
                <c:pt idx="54">
                  <c:v>3.0231981811585928E-3</c:v>
                </c:pt>
                <c:pt idx="55">
                  <c:v>2.6679630307718427E-3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6F-4C14-859A-0B2ED80431C4}"/>
            </c:ext>
          </c:extLst>
        </c:ser>
        <c:ser>
          <c:idx val="3"/>
          <c:order val="3"/>
          <c:tx>
            <c:strRef>
              <c:f>Planilha1!$E$22</c:f>
              <c:strCache>
                <c:ptCount val="1"/>
                <c:pt idx="0">
                  <c:v>VL Amort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Planilha1!$A$23:$A$78</c:f>
              <c:numCache>
                <c:formatCode>General</c:formatCode>
                <c:ptCount val="56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</c:numCache>
            </c:numRef>
          </c:xVal>
          <c:yVal>
            <c:numRef>
              <c:f>Planilha1!$E$23:$E$78</c:f>
              <c:numCache>
                <c:formatCode>0.00E+00</c:formatCode>
                <c:ptCount val="56"/>
                <c:pt idx="0">
                  <c:v>6.1257422745431001E-17</c:v>
                </c:pt>
                <c:pt idx="1">
                  <c:v>9.6673366143839978E-2</c:v>
                </c:pt>
                <c:pt idx="2">
                  <c:v>0.19244112731573138</c:v>
                </c:pt>
                <c:pt idx="3">
                  <c:v>0.28640616195956192</c:v>
                </c:pt>
                <c:pt idx="4">
                  <c:v>0.37768823588098094</c:v>
                </c:pt>
                <c:pt idx="5">
                  <c:v>0.46543224799795979</c:v>
                </c:pt>
                <c:pt idx="6">
                  <c:v>0.54881624065244361</c:v>
                </c:pt>
                <c:pt idx="7">
                  <c:v>0.62705909944508065</c:v>
                </c:pt>
                <c:pt idx="8">
                  <c:v>0.69942787046344934</c:v>
                </c:pt>
                <c:pt idx="9">
                  <c:v>0.765244626358351</c:v>
                </c:pt>
                <c:pt idx="10">
                  <c:v>0.8238928169489711</c:v>
                </c:pt>
                <c:pt idx="11">
                  <c:v>0.87482304486648699</c:v>
                </c:pt>
                <c:pt idx="12">
                  <c:v>0.91755821213175204</c:v>
                </c:pt>
                <c:pt idx="13">
                  <c:v>0.95169798945557083</c:v>
                </c:pt>
                <c:pt idx="14">
                  <c:v>0.97692256639460306</c:v>
                </c:pt>
                <c:pt idx="15">
                  <c:v>0.99299564723264</c:v>
                </c:pt>
                <c:pt idx="16">
                  <c:v>0.99976666452280283</c:v>
                </c:pt>
                <c:pt idx="17">
                  <c:v>0.99717218955491305</c:v>
                </c:pt>
                <c:pt idx="18">
                  <c:v>0.98523652653522964</c:v>
                </c:pt>
                <c:pt idx="19">
                  <c:v>0.9640714849124693</c:v>
                </c:pt>
                <c:pt idx="20">
                  <c:v>0.93387533198288564</c:v>
                </c:pt>
                <c:pt idx="21">
                  <c:v>0.89493093558606573</c:v>
                </c:pt>
                <c:pt idx="22">
                  <c:v>0.84760311429007351</c:v>
                </c:pt>
                <c:pt idx="23">
                  <c:v>0.79233521988854905</c:v>
                </c:pt>
                <c:pt idx="24">
                  <c:v>0.72964498422383561</c:v>
                </c:pt>
                <c:pt idx="25">
                  <c:v>0.66011966924175247</c:v>
                </c:pt>
                <c:pt idx="26">
                  <c:v>0.58441056571074568</c:v>
                </c:pt>
                <c:pt idx="27">
                  <c:v>0.50322689213963778</c:v>
                </c:pt>
                <c:pt idx="28">
                  <c:v>0.41732915104695784</c:v>
                </c:pt>
                <c:pt idx="29">
                  <c:v>0.32752200481817451</c:v>
                </c:pt>
                <c:pt idx="30">
                  <c:v>0.23464673788751711</c:v>
                </c:pt>
                <c:pt idx="31">
                  <c:v>0.13957337585622717</c:v>
                </c:pt>
                <c:pt idx="32">
                  <c:v>4.3192535372817364E-2</c:v>
                </c:pt>
                <c:pt idx="33">
                  <c:v>-5.3592918876978937E-2</c:v>
                </c:pt>
                <c:pt idx="34">
                  <c:v>-0.14987633191592051</c:v>
                </c:pt>
                <c:pt idx="35">
                  <c:v>-0.24475575172720843</c:v>
                </c:pt>
                <c:pt idx="36">
                  <c:v>-0.33734237845061249</c:v>
                </c:pt>
                <c:pt idx="37">
                  <c:v>-0.42676889037342886</c:v>
                </c:pt>
                <c:pt idx="38">
                  <c:v>-0.51219756872107058</c:v>
                </c:pt>
                <c:pt idx="39">
                  <c:v>-0.59282814513685744</c:v>
                </c:pt>
                <c:pt idx="40">
                  <c:v>-0.66790529833835355</c:v>
                </c:pt>
                <c:pt idx="41">
                  <c:v>-0.73672572972397865</c:v>
                </c:pt>
                <c:pt idx="42">
                  <c:v>-0.79864475164789595</c:v>
                </c:pt>
                <c:pt idx="43">
                  <c:v>-0.8530823266463321</c:v>
                </c:pt>
                <c:pt idx="44">
                  <c:v>-0.89952850104180693</c:v>
                </c:pt>
                <c:pt idx="45">
                  <c:v>-0.93754818202501611</c:v>
                </c:pt>
                <c:pt idx="46">
                  <c:v>-0.96678521346419621</c:v>
                </c:pt>
                <c:pt idx="47">
                  <c:v>-0.98696571226111196</c:v>
                </c:pt>
                <c:pt idx="48">
                  <c:v>-0.99790063399974793</c:v>
                </c:pt>
                <c:pt idx="49">
                  <c:v>-0.99948754385353966</c:v>
                </c:pt>
                <c:pt idx="50">
                  <c:v>-0.99171157616185113</c:v>
                </c:pt>
                <c:pt idx="51">
                  <c:v>-0.97464557368669813</c:v>
                </c:pt>
                <c:pt idx="52">
                  <c:v>-0.94844940524520482</c:v>
                </c:pt>
                <c:pt idx="53">
                  <c:v>-0.91336846810998995</c:v>
                </c:pt>
                <c:pt idx="54">
                  <c:v>-0.86973138920651905</c:v>
                </c:pt>
                <c:pt idx="55">
                  <c:v>-0.81794694664186141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6F-4C14-859A-0B2ED80431C4}"/>
            </c:ext>
          </c:extLst>
        </c:ser>
        <c:ser>
          <c:idx val="4"/>
          <c:order val="4"/>
          <c:tx>
            <c:strRef>
              <c:f>Planilha1!$F$22</c:f>
              <c:strCache>
                <c:ptCount val="1"/>
                <c:pt idx="0">
                  <c:v>VL NAamort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Planilha1!$A$23:$A$78</c:f>
              <c:numCache>
                <c:formatCode>General</c:formatCode>
                <c:ptCount val="56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</c:numCache>
            </c:numRef>
          </c:xVal>
          <c:yVal>
            <c:numRef>
              <c:f>Planilha1!$F$23:$F$78</c:f>
              <c:numCache>
                <c:formatCode>0.00E+00</c:formatCode>
                <c:ptCount val="56"/>
                <c:pt idx="0">
                  <c:v>6.1257422745431001E-17</c:v>
                </c:pt>
                <c:pt idx="1">
                  <c:v>0.15745589818234373</c:v>
                </c:pt>
                <c:pt idx="2">
                  <c:v>0.31098359290718586</c:v>
                </c:pt>
                <c:pt idx="3">
                  <c:v>0.45675288137995113</c:v>
                </c:pt>
                <c:pt idx="4">
                  <c:v>0.59112711721529343</c:v>
                </c:pt>
                <c:pt idx="5">
                  <c:v>0.71075393734583325</c:v>
                </c:pt>
                <c:pt idx="6">
                  <c:v>0.81264889664203677</c:v>
                </c:pt>
                <c:pt idx="7">
                  <c:v>0.89426992373007852</c:v>
                </c:pt>
                <c:pt idx="8">
                  <c:v>0.95358074048691988</c:v>
                </c:pt>
                <c:pt idx="9">
                  <c:v>0.9891016630255739</c:v>
                </c:pt>
                <c:pt idx="10">
                  <c:v>0.99994651678960456</c:v>
                </c:pt>
                <c:pt idx="11">
                  <c:v>0.98584474480055795</c:v>
                </c:pt>
                <c:pt idx="12">
                  <c:v>0.94714815750265213</c:v>
                </c:pt>
                <c:pt idx="13">
                  <c:v>0.884822155809869</c:v>
                </c:pt>
                <c:pt idx="14">
                  <c:v>0.80042164632252144</c:v>
                </c:pt>
                <c:pt idx="15">
                  <c:v>0.69605224957950551</c:v>
                </c:pt>
                <c:pt idx="16">
                  <c:v>0.57431776912121624</c:v>
                </c:pt>
                <c:pt idx="17">
                  <c:v>0.43825523190284299</c:v>
                </c:pt>
                <c:pt idx="18">
                  <c:v>0.29125912066722232</c:v>
                </c:pt>
                <c:pt idx="19">
                  <c:v>0.13699668852497618</c:v>
                </c:pt>
                <c:pt idx="20">
                  <c:v>-2.0683531529583434E-2</c:v>
                </c:pt>
                <c:pt idx="21">
                  <c:v>-0.17784773966584858</c:v>
                </c:pt>
                <c:pt idx="22">
                  <c:v>-0.33057500949793422</c:v>
                </c:pt>
                <c:pt idx="23">
                  <c:v>-0.47505510719951272</c:v>
                </c:pt>
                <c:pt idx="24">
                  <c:v>-0.6076835490650947</c:v>
                </c:pt>
                <c:pt idx="25">
                  <c:v>-0.72515152602551336</c:v>
                </c:pt>
                <c:pt idx="26">
                  <c:v>-0.82452845168439759</c:v>
                </c:pt>
                <c:pt idx="27">
                  <c:v>-0.90333507447051065</c:v>
                </c:pt>
                <c:pt idx="28">
                  <c:v>-0.95960532990690273</c:v>
                </c:pt>
                <c:pt idx="29">
                  <c:v>-0.99193538990894004</c:v>
                </c:pt>
                <c:pt idx="30">
                  <c:v>-0.99951868543127476</c:v>
                </c:pt>
                <c:pt idx="31">
                  <c:v>-0.98216602872016789</c:v>
                </c:pt>
                <c:pt idx="32">
                  <c:v>-0.94031033316201085</c:v>
                </c:pt>
                <c:pt idx="33">
                  <c:v>-0.87499581297745632</c:v>
                </c:pt>
                <c:pt idx="34">
                  <c:v>-0.78785193220675898</c:v>
                </c:pt>
                <c:pt idx="35">
                  <c:v>-0.68105275290599365</c:v>
                </c:pt>
                <c:pt idx="36">
                  <c:v>-0.55726269673373752</c:v>
                </c:pt>
                <c:pt idx="37">
                  <c:v>-0.41957007306597111</c:v>
                </c:pt>
                <c:pt idx="38">
                  <c:v>-0.27141003197714836</c:v>
                </c:pt>
                <c:pt idx="39">
                  <c:v>-0.11647886425337134</c:v>
                </c:pt>
                <c:pt idx="40">
                  <c:v>4.1358213522476706E-2</c:v>
                </c:pt>
                <c:pt idx="41">
                  <c:v>0.1981634882396236</c:v>
                </c:pt>
                <c:pt idx="42">
                  <c:v>0.35002498816878513</c:v>
                </c:pt>
                <c:pt idx="43">
                  <c:v>0.49315407867658445</c:v>
                </c:pt>
                <c:pt idx="44">
                  <c:v>0.62397998093102947</c:v>
                </c:pt>
                <c:pt idx="45">
                  <c:v>0.73923885554916102</c:v>
                </c:pt>
                <c:pt idx="46">
                  <c:v>0.83605522873159077</c:v>
                </c:pt>
                <c:pt idx="47">
                  <c:v>0.91201372946796977</c:v>
                </c:pt>
                <c:pt idx="48">
                  <c:v>0.96521934811646337</c:v>
                </c:pt>
                <c:pt idx="49">
                  <c:v>0.99434471302858951</c:v>
                </c:pt>
                <c:pt idx="50">
                  <c:v>0.99866320576407663</c:v>
                </c:pt>
                <c:pt idx="51">
                  <c:v>0.97806708873868342</c:v>
                </c:pt>
                <c:pt idx="52">
                  <c:v>0.93307019305714589</c:v>
                </c:pt>
                <c:pt idx="53">
                  <c:v>0.86479509947530431</c:v>
                </c:pt>
                <c:pt idx="54">
                  <c:v>0.77494513230025353</c:v>
                </c:pt>
                <c:pt idx="55">
                  <c:v>0.66576186492357725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8F-4D65-9B4A-D3922E8CC50F}"/>
            </c:ext>
          </c:extLst>
        </c:ser>
        <c:ser>
          <c:idx val="5"/>
          <c:order val="5"/>
          <c:tx>
            <c:v>MÁXIMO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Planilha1!$N$5</c:f>
              <c:numCache>
                <c:formatCode>0.000</c:formatCode>
                <c:ptCount val="1"/>
                <c:pt idx="0">
                  <c:v>0.17016805312932351</c:v>
                </c:pt>
              </c:numCache>
            </c:numRef>
          </c:xVal>
          <c:yVal>
            <c:numRef>
              <c:f>Planilha1!$P$8</c:f>
              <c:numCache>
                <c:formatCode>0.000</c:formatCode>
                <c:ptCount val="1"/>
                <c:pt idx="0">
                  <c:v>0.67523473047421212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8F-4D65-9B4A-D3922E8CC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05616"/>
        <c:axId val="592402336"/>
      </c:scatterChart>
      <c:valAx>
        <c:axId val="5924056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402336"/>
        <c:crosses val="autoZero"/>
        <c:crossBetween val="midCat"/>
      </c:valAx>
      <c:valAx>
        <c:axId val="592402336"/>
        <c:scaling>
          <c:orientation val="minMax"/>
          <c:max val="2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40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 prstMaterial="dkEdge"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9</xdr:row>
      <xdr:rowOff>167640</xdr:rowOff>
    </xdr:from>
    <xdr:to>
      <xdr:col>21</xdr:col>
      <xdr:colOff>243840</xdr:colOff>
      <xdr:row>27</xdr:row>
      <xdr:rowOff>53340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4629B1D-B9A3-4875-819D-FF2F5E4BE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120E-C756-424B-AE2C-849755B53A80}">
  <dimension ref="A1:R78"/>
  <sheetViews>
    <sheetView tabSelected="1" workbookViewId="0"/>
  </sheetViews>
  <sheetFormatPr defaultRowHeight="14.4"/>
  <cols>
    <col min="1" max="1" width="6.6640625" customWidth="1"/>
    <col min="2" max="2" width="9.109375" bestFit="1" customWidth="1"/>
    <col min="3" max="3" width="7.5546875" bestFit="1" customWidth="1"/>
    <col min="4" max="4" width="5.44140625" bestFit="1" customWidth="1"/>
    <col min="5" max="5" width="8.77734375" bestFit="1" customWidth="1"/>
    <col min="6" max="6" width="10.88671875" bestFit="1" customWidth="1"/>
    <col min="7" max="7" width="10.88671875" customWidth="1"/>
    <col min="8" max="8" width="4" customWidth="1"/>
    <col min="9" max="9" width="5.44140625" bestFit="1" customWidth="1"/>
    <col min="10" max="10" width="9.33203125" bestFit="1" customWidth="1"/>
    <col min="11" max="11" width="5.44140625" bestFit="1" customWidth="1"/>
    <col min="12" max="12" width="2.5546875" bestFit="1" customWidth="1"/>
    <col min="13" max="13" width="8.5546875" customWidth="1"/>
    <col min="14" max="14" width="5.44140625" bestFit="1" customWidth="1"/>
    <col min="15" max="15" width="2.88671875" customWidth="1"/>
    <col min="16" max="16" width="7.109375" customWidth="1"/>
    <col min="17" max="17" width="4.6640625" customWidth="1"/>
  </cols>
  <sheetData>
    <row r="1" spans="1:18" s="3" customFormat="1" ht="19.8">
      <c r="A1" s="3" t="s">
        <v>11</v>
      </c>
      <c r="J1"/>
      <c r="K1"/>
      <c r="L1"/>
      <c r="M1"/>
    </row>
    <row r="2" spans="1:18" s="3" customFormat="1" ht="18">
      <c r="I2" t="s">
        <v>27</v>
      </c>
      <c r="J2"/>
      <c r="K2"/>
      <c r="L2"/>
      <c r="M2"/>
    </row>
    <row r="3" spans="1:18">
      <c r="A3" t="s">
        <v>22</v>
      </c>
      <c r="J3" s="20" t="s">
        <v>35</v>
      </c>
      <c r="K3" s="1">
        <f>B16/4</f>
        <v>0.40557786759736109</v>
      </c>
      <c r="L3" t="s">
        <v>26</v>
      </c>
      <c r="M3" t="s">
        <v>30</v>
      </c>
    </row>
    <row r="4" spans="1:18">
      <c r="A4" s="7" t="s">
        <v>0</v>
      </c>
      <c r="B4" s="21">
        <v>80</v>
      </c>
      <c r="C4" s="6" t="s">
        <v>1</v>
      </c>
      <c r="J4" s="20" t="s">
        <v>34</v>
      </c>
      <c r="K4" s="1">
        <f>2*PI()/w/4</f>
        <v>0.24836470664490251</v>
      </c>
      <c r="L4" t="s">
        <v>26</v>
      </c>
      <c r="M4" t="s">
        <v>30</v>
      </c>
    </row>
    <row r="5" spans="1:18">
      <c r="A5" s="7" t="s">
        <v>2</v>
      </c>
      <c r="B5" s="13">
        <v>2000</v>
      </c>
      <c r="C5" s="6" t="s">
        <v>3</v>
      </c>
      <c r="J5" s="20" t="s">
        <v>40</v>
      </c>
      <c r="N5" s="23">
        <f>ASIN(SQRT(1-qsi^2))/wd</f>
        <v>0.17016805312932351</v>
      </c>
      <c r="O5" t="s">
        <v>26</v>
      </c>
      <c r="P5" t="s">
        <v>33</v>
      </c>
    </row>
    <row r="6" spans="1:18">
      <c r="A6" s="7" t="s">
        <v>4</v>
      </c>
      <c r="B6" s="14">
        <f>SQRT(B4*10^3/B5)</f>
        <v>6.324555320336759</v>
      </c>
      <c r="C6" s="6" t="s">
        <v>6</v>
      </c>
      <c r="J6" s="20" t="s">
        <v>38</v>
      </c>
      <c r="N6" s="1">
        <v>0.17499999999999999</v>
      </c>
      <c r="O6" t="s">
        <v>26</v>
      </c>
    </row>
    <row r="7" spans="1:18">
      <c r="A7" s="7" t="s">
        <v>9</v>
      </c>
      <c r="B7" s="15">
        <v>20</v>
      </c>
      <c r="C7" s="6" t="s">
        <v>8</v>
      </c>
      <c r="I7" t="s">
        <v>24</v>
      </c>
    </row>
    <row r="8" spans="1:18">
      <c r="A8" s="7" t="s">
        <v>13</v>
      </c>
      <c r="B8" s="15">
        <v>10</v>
      </c>
      <c r="C8" s="6" t="s">
        <v>14</v>
      </c>
      <c r="J8" s="20" t="s">
        <v>36</v>
      </c>
      <c r="P8" s="23">
        <f>SQRT(1-qsi^2)*A*EXP(-qsi*w*N5)</f>
        <v>0.67523473047421212</v>
      </c>
      <c r="Q8" t="s">
        <v>17</v>
      </c>
      <c r="R8" t="s">
        <v>33</v>
      </c>
    </row>
    <row r="9" spans="1:18">
      <c r="I9" s="2"/>
      <c r="J9" s="20" t="s">
        <v>39</v>
      </c>
      <c r="K9" s="1"/>
      <c r="P9" s="1">
        <f>B30</f>
        <v>0.67492446851968424</v>
      </c>
      <c r="Q9" t="s">
        <v>17</v>
      </c>
    </row>
    <row r="10" spans="1:18">
      <c r="A10" s="19" t="s">
        <v>23</v>
      </c>
      <c r="I10" s="2"/>
      <c r="J10" s="2"/>
      <c r="K10" s="1"/>
    </row>
    <row r="11" spans="1:18">
      <c r="A11" s="7" t="s">
        <v>5</v>
      </c>
      <c r="B11" s="18">
        <f>2*B5*B6</f>
        <v>25298.221281347036</v>
      </c>
      <c r="C11" s="6" t="s">
        <v>7</v>
      </c>
    </row>
    <row r="12" spans="1:18">
      <c r="A12" s="7"/>
      <c r="B12" s="9">
        <f>B11/1000</f>
        <v>25.298221281347036</v>
      </c>
      <c r="C12" s="6" t="s">
        <v>8</v>
      </c>
    </row>
    <row r="13" spans="1:18">
      <c r="A13" s="7" t="s">
        <v>10</v>
      </c>
      <c r="B13" s="8">
        <f>B7/B12</f>
        <v>0.79056941504209477</v>
      </c>
      <c r="C13" s="6"/>
      <c r="D13" s="21" t="str">
        <f>IF(qsi&lt;1,"Sub-amort... OK!","Erro!")</f>
        <v>Sub-amort... OK!</v>
      </c>
      <c r="E13" s="21"/>
    </row>
    <row r="14" spans="1:18">
      <c r="A14" s="6"/>
      <c r="B14" s="11">
        <f>B13</f>
        <v>0.79056941504209477</v>
      </c>
      <c r="C14" s="6"/>
    </row>
    <row r="15" spans="1:18">
      <c r="A15" s="7" t="s">
        <v>16</v>
      </c>
      <c r="B15" s="12">
        <f>w*SQRT(1-qsi^2)</f>
        <v>3.8729833462074175</v>
      </c>
      <c r="C15" s="6" t="s">
        <v>6</v>
      </c>
    </row>
    <row r="16" spans="1:18">
      <c r="A16" s="7" t="s">
        <v>25</v>
      </c>
      <c r="B16" s="12">
        <f>2*PI()/wd</f>
        <v>1.6223114703894443</v>
      </c>
      <c r="C16" s="6" t="s">
        <v>26</v>
      </c>
    </row>
    <row r="17" spans="1:6">
      <c r="A17" s="7" t="s">
        <v>12</v>
      </c>
      <c r="B17" s="6">
        <v>0</v>
      </c>
      <c r="C17" s="6"/>
    </row>
    <row r="18" spans="1:6">
      <c r="A18" s="7" t="s">
        <v>15</v>
      </c>
      <c r="B18" s="12">
        <f>SQRT(x0^2+((v0+x0*w*qsi)/wd)^2)</f>
        <v>2.5819888974716108</v>
      </c>
      <c r="C18" s="6" t="s">
        <v>17</v>
      </c>
    </row>
    <row r="19" spans="1:6">
      <c r="A19" s="7" t="s">
        <v>18</v>
      </c>
      <c r="B19" s="8">
        <f>-PI()/2</f>
        <v>-1.5707963267948966</v>
      </c>
      <c r="C19" s="5" t="s">
        <v>28</v>
      </c>
    </row>
    <row r="21" spans="1:6">
      <c r="A21" s="19" t="s">
        <v>37</v>
      </c>
    </row>
    <row r="22" spans="1:6">
      <c r="A22" s="4" t="s">
        <v>19</v>
      </c>
      <c r="B22" s="4" t="s">
        <v>29</v>
      </c>
      <c r="C22" s="17" t="s">
        <v>20</v>
      </c>
      <c r="D22" s="17" t="s">
        <v>21</v>
      </c>
      <c r="E22" s="4" t="s">
        <v>31</v>
      </c>
      <c r="F22" s="4" t="s">
        <v>32</v>
      </c>
    </row>
    <row r="23" spans="1:6">
      <c r="A23" s="6">
        <v>0</v>
      </c>
      <c r="B23" s="16">
        <f t="shared" ref="B23:B79" si="0">A*EXP(-qsi*w*A23)*COS(wd*A23+teta)</f>
        <v>1.5816598541642776E-16</v>
      </c>
      <c r="C23" s="10">
        <f t="shared" ref="C23:C43" si="1">-A*EXP(-qsi*w*A23)</f>
        <v>-2.5819888974716108</v>
      </c>
      <c r="D23" s="10">
        <f t="shared" ref="D23:D43" si="2">A*EXP(-qsi*w*A23)</f>
        <v>2.5819888974716108</v>
      </c>
      <c r="E23" s="16">
        <f t="shared" ref="E23:E43" si="3">COS(wd*A23+teta)</f>
        <v>6.1257422745431001E-17</v>
      </c>
      <c r="F23" s="16">
        <f>COS(w*A23+teta)</f>
        <v>6.1257422745431001E-17</v>
      </c>
    </row>
    <row r="24" spans="1:6">
      <c r="A24" s="6">
        <f>A23+0.025</f>
        <v>2.5000000000000001E-2</v>
      </c>
      <c r="B24" s="16">
        <f t="shared" si="0"/>
        <v>0.22027966184752165</v>
      </c>
      <c r="C24" s="10">
        <f t="shared" si="1"/>
        <v>-2.2785972045265113</v>
      </c>
      <c r="D24" s="10">
        <f t="shared" si="2"/>
        <v>2.2785972045265113</v>
      </c>
      <c r="E24" s="16">
        <f t="shared" si="3"/>
        <v>9.6673366143839978E-2</v>
      </c>
      <c r="F24" s="16">
        <f>COS(w*A24+teta)</f>
        <v>0.15745589818234373</v>
      </c>
    </row>
    <row r="25" spans="1:6">
      <c r="A25" s="6">
        <f>A24+0.025</f>
        <v>0.05</v>
      </c>
      <c r="B25" s="16">
        <f t="shared" si="0"/>
        <v>0.38697119830220167</v>
      </c>
      <c r="C25" s="10">
        <f t="shared" si="1"/>
        <v>-2.0108549752325637</v>
      </c>
      <c r="D25" s="10">
        <f t="shared" si="2"/>
        <v>2.0108549752325637</v>
      </c>
      <c r="E25" s="16">
        <f t="shared" si="3"/>
        <v>0.19244112731573138</v>
      </c>
      <c r="F25" s="16">
        <f>COS(w*A25+teta)</f>
        <v>0.31098359290718586</v>
      </c>
    </row>
    <row r="26" spans="1:6">
      <c r="A26" s="6">
        <f t="shared" ref="A26:A43" si="4">A25+0.025</f>
        <v>7.5000000000000011E-2</v>
      </c>
      <c r="B26" s="24">
        <f t="shared" si="0"/>
        <v>0.50824872429992551</v>
      </c>
      <c r="C26" s="10">
        <f t="shared" si="1"/>
        <v>-1.7745732871895605</v>
      </c>
      <c r="D26" s="10">
        <f t="shared" si="2"/>
        <v>1.7745732871895605</v>
      </c>
      <c r="E26" s="16">
        <f t="shared" si="3"/>
        <v>0.28640616195956192</v>
      </c>
      <c r="F26" s="16">
        <f>COS(w*A26+teta)</f>
        <v>0.45675288137995113</v>
      </c>
    </row>
    <row r="27" spans="1:6">
      <c r="A27" s="6">
        <f t="shared" si="4"/>
        <v>0.1</v>
      </c>
      <c r="B27" s="16">
        <f t="shared" si="0"/>
        <v>0.59148071240460154</v>
      </c>
      <c r="C27" s="10">
        <f t="shared" si="1"/>
        <v>-1.5660554293541511</v>
      </c>
      <c r="D27" s="10">
        <f t="shared" si="2"/>
        <v>1.5660554293541511</v>
      </c>
      <c r="E27" s="16">
        <f t="shared" si="3"/>
        <v>0.37768823588098094</v>
      </c>
      <c r="F27" s="16">
        <f>COS(w*A27+teta)</f>
        <v>0.59112711721529343</v>
      </c>
    </row>
    <row r="28" spans="1:6">
      <c r="A28" s="6">
        <f t="shared" si="4"/>
        <v>0.125</v>
      </c>
      <c r="B28" s="16">
        <f t="shared" si="0"/>
        <v>0.64324554916082732</v>
      </c>
      <c r="C28" s="10">
        <f t="shared" si="1"/>
        <v>-1.382039065680827</v>
      </c>
      <c r="D28" s="10">
        <f t="shared" si="2"/>
        <v>1.382039065680827</v>
      </c>
      <c r="E28" s="16">
        <f t="shared" si="3"/>
        <v>0.46543224799795979</v>
      </c>
      <c r="F28" s="16">
        <f>COS(w*A28+teta)</f>
        <v>0.71075393734583325</v>
      </c>
    </row>
    <row r="29" spans="1:6">
      <c r="A29" s="6">
        <f t="shared" si="4"/>
        <v>0.15</v>
      </c>
      <c r="B29" s="16">
        <f t="shared" si="0"/>
        <v>0.66936109069288563</v>
      </c>
      <c r="C29" s="10">
        <f t="shared" si="1"/>
        <v>-1.2196451947142379</v>
      </c>
      <c r="D29" s="10">
        <f t="shared" si="2"/>
        <v>1.2196451947142379</v>
      </c>
      <c r="E29" s="16">
        <f t="shared" si="3"/>
        <v>0.54881624065244361</v>
      </c>
      <c r="F29" s="16">
        <f>COS(w*A29+teta)</f>
        <v>0.81264889664203677</v>
      </c>
    </row>
    <row r="30" spans="1:6">
      <c r="A30" s="6">
        <f t="shared" si="4"/>
        <v>0.17499999999999999</v>
      </c>
      <c r="B30" s="22">
        <f t="shared" si="0"/>
        <v>0.67492446851968424</v>
      </c>
      <c r="C30" s="10">
        <f t="shared" si="1"/>
        <v>-1.0763331065875008</v>
      </c>
      <c r="D30" s="10">
        <f t="shared" si="2"/>
        <v>1.0763331065875008</v>
      </c>
      <c r="E30" s="16">
        <f t="shared" si="3"/>
        <v>0.62705909944508065</v>
      </c>
      <c r="F30" s="16">
        <f>COS(w*A30+teta)</f>
        <v>0.89426992373007852</v>
      </c>
    </row>
    <row r="31" spans="1:6">
      <c r="A31" s="6">
        <f t="shared" si="4"/>
        <v>0.19999999999999998</v>
      </c>
      <c r="B31" s="16">
        <f t="shared" si="0"/>
        <v>0.66435899957532574</v>
      </c>
      <c r="C31" s="10">
        <f t="shared" si="1"/>
        <v>-0.94986063271272481</v>
      </c>
      <c r="D31" s="10">
        <f t="shared" si="2"/>
        <v>0.94986063271272481</v>
      </c>
      <c r="E31" s="16">
        <f t="shared" si="3"/>
        <v>0.69942787046344934</v>
      </c>
      <c r="F31" s="16">
        <f>COS(w*A31+teta)</f>
        <v>0.95358074048691988</v>
      </c>
    </row>
    <row r="32" spans="1:6">
      <c r="A32" s="6">
        <f t="shared" si="4"/>
        <v>0.22499999999999998</v>
      </c>
      <c r="B32" s="16">
        <f t="shared" si="0"/>
        <v>0.64146559350232735</v>
      </c>
      <c r="C32" s="10">
        <f t="shared" si="1"/>
        <v>-0.83824906625602358</v>
      </c>
      <c r="D32" s="10">
        <f t="shared" si="2"/>
        <v>0.83824906625602358</v>
      </c>
      <c r="E32" s="16">
        <f t="shared" si="3"/>
        <v>0.765244626358351</v>
      </c>
      <c r="F32" s="16">
        <f>COS(w*A32+teta)</f>
        <v>0.9891016630255739</v>
      </c>
    </row>
    <row r="33" spans="1:6">
      <c r="A33" s="6">
        <f t="shared" si="4"/>
        <v>0.24999999999999997</v>
      </c>
      <c r="B33" s="16">
        <f t="shared" si="0"/>
        <v>0.6094765276635743</v>
      </c>
      <c r="C33" s="10">
        <f t="shared" si="1"/>
        <v>-0.73975220456537016</v>
      </c>
      <c r="D33" s="10">
        <f t="shared" si="2"/>
        <v>0.73975220456537016</v>
      </c>
      <c r="E33" s="16">
        <f t="shared" si="3"/>
        <v>0.8238928169489711</v>
      </c>
      <c r="F33" s="16">
        <f>COS(w*A33+teta)</f>
        <v>0.99994651678960456</v>
      </c>
    </row>
    <row r="34" spans="1:6">
      <c r="A34" s="6">
        <f t="shared" si="4"/>
        <v>0.27499999999999997</v>
      </c>
      <c r="B34" s="16">
        <f t="shared" si="0"/>
        <v>0.57110987910990718</v>
      </c>
      <c r="C34" s="10">
        <f t="shared" si="1"/>
        <v>-0.65282902920906516</v>
      </c>
      <c r="D34" s="10">
        <f t="shared" si="2"/>
        <v>0.65282902920906516</v>
      </c>
      <c r="E34" s="16">
        <f t="shared" si="3"/>
        <v>0.87482304486648699</v>
      </c>
      <c r="F34" s="16">
        <f>COS(w*A34+teta)</f>
        <v>0.98584474480055795</v>
      </c>
    </row>
    <row r="35" spans="1:6">
      <c r="A35" s="6">
        <f t="shared" si="4"/>
        <v>0.3</v>
      </c>
      <c r="B35" s="16">
        <f t="shared" si="0"/>
        <v>0.52862326665811632</v>
      </c>
      <c r="C35" s="10">
        <f t="shared" si="1"/>
        <v>-0.57611959619430819</v>
      </c>
      <c r="D35" s="10">
        <f t="shared" si="2"/>
        <v>0.57611959619430819</v>
      </c>
      <c r="E35" s="16">
        <f t="shared" si="3"/>
        <v>0.91755821213175204</v>
      </c>
      <c r="F35" s="16">
        <f>COS(w*A35+teta)</f>
        <v>0.94714815750265213</v>
      </c>
    </row>
    <row r="36" spans="1:6">
      <c r="A36" s="6">
        <f t="shared" si="4"/>
        <v>0.32500000000000001</v>
      </c>
      <c r="B36" s="16">
        <f t="shared" si="0"/>
        <v>0.48386586938379161</v>
      </c>
      <c r="C36" s="10">
        <f t="shared" si="1"/>
        <v>-0.5084237591597649</v>
      </c>
      <c r="D36" s="10">
        <f t="shared" si="2"/>
        <v>0.5084237591597649</v>
      </c>
      <c r="E36" s="16">
        <f t="shared" si="3"/>
        <v>0.95169798945557083</v>
      </c>
      <c r="F36" s="16">
        <f>COS(w*A36+teta)</f>
        <v>0.884822155809869</v>
      </c>
    </row>
    <row r="37" spans="1:6">
      <c r="A37" s="6">
        <f t="shared" si="4"/>
        <v>0.35000000000000003</v>
      </c>
      <c r="B37" s="16">
        <f t="shared" si="0"/>
        <v>0.43832795453241213</v>
      </c>
      <c r="C37" s="10">
        <f t="shared" si="1"/>
        <v>-0.44868239265890875</v>
      </c>
      <c r="D37" s="10">
        <f t="shared" si="2"/>
        <v>0.44868239265890875</v>
      </c>
      <c r="E37" s="16">
        <f t="shared" si="3"/>
        <v>0.97692256639460306</v>
      </c>
      <c r="F37" s="16">
        <f>COS(w*A37+teta)</f>
        <v>0.80042164632252144</v>
      </c>
    </row>
    <row r="38" spans="1:6">
      <c r="A38" s="6">
        <f t="shared" si="4"/>
        <v>0.37500000000000006</v>
      </c>
      <c r="B38" s="16">
        <f t="shared" si="0"/>
        <v>0.39318737248803126</v>
      </c>
      <c r="C38" s="10">
        <f t="shared" si="1"/>
        <v>-0.39596082176573222</v>
      </c>
      <c r="D38" s="10">
        <f t="shared" si="2"/>
        <v>0.39596082176573222</v>
      </c>
      <c r="E38" s="16">
        <f t="shared" si="3"/>
        <v>0.99299564723264</v>
      </c>
      <c r="F38" s="16">
        <f>COS(w*A38+teta)</f>
        <v>0.69605224957950551</v>
      </c>
    </row>
    <row r="39" spans="1:6">
      <c r="A39" s="6">
        <f t="shared" si="4"/>
        <v>0.40000000000000008</v>
      </c>
      <c r="B39" s="16">
        <f t="shared" si="0"/>
        <v>0.34935266335759452</v>
      </c>
      <c r="C39" s="10">
        <f t="shared" si="1"/>
        <v>-0.3494341987531096</v>
      </c>
      <c r="D39" s="10">
        <f t="shared" si="2"/>
        <v>0.3494341987531096</v>
      </c>
      <c r="E39" s="16">
        <f t="shared" si="3"/>
        <v>0.99976666452280283</v>
      </c>
      <c r="F39" s="16">
        <f>COS(w*A39+teta)</f>
        <v>0.57431776912121624</v>
      </c>
    </row>
    <row r="40" spans="1:6">
      <c r="A40" s="6">
        <f t="shared" si="4"/>
        <v>0.4250000000000001</v>
      </c>
      <c r="B40" s="16">
        <f t="shared" si="0"/>
        <v>0.30750257314736473</v>
      </c>
      <c r="C40" s="10">
        <f t="shared" si="1"/>
        <v>-0.30837459805674911</v>
      </c>
      <c r="D40" s="10">
        <f t="shared" si="2"/>
        <v>0.30837459805674911</v>
      </c>
      <c r="E40" s="16">
        <f t="shared" si="3"/>
        <v>0.99717218955491305</v>
      </c>
      <c r="F40" s="16">
        <f>COS(w*A40+teta)</f>
        <v>0.43825523190284299</v>
      </c>
    </row>
    <row r="41" spans="1:6">
      <c r="A41" s="6">
        <f t="shared" si="4"/>
        <v>0.45000000000000012</v>
      </c>
      <c r="B41" s="16">
        <f t="shared" si="0"/>
        <v>0.26812190144975778</v>
      </c>
      <c r="C41" s="10">
        <f t="shared" si="1"/>
        <v>-0.2721396276208507</v>
      </c>
      <c r="D41" s="10">
        <f t="shared" si="2"/>
        <v>0.2721396276208507</v>
      </c>
      <c r="E41" s="16">
        <f t="shared" si="3"/>
        <v>0.98523652653522964</v>
      </c>
      <c r="F41" s="16">
        <f>COS(w*A41+teta)</f>
        <v>0.29125912066722232</v>
      </c>
    </row>
    <row r="42" spans="1:6">
      <c r="A42" s="6">
        <f t="shared" si="4"/>
        <v>0.47500000000000014</v>
      </c>
      <c r="B42" s="16">
        <f t="shared" si="0"/>
        <v>0.23153370080847416</v>
      </c>
      <c r="C42" s="10">
        <f t="shared" si="1"/>
        <v>-0.24016237844592586</v>
      </c>
      <c r="D42" s="10">
        <f t="shared" si="2"/>
        <v>0.24016237844592586</v>
      </c>
      <c r="E42" s="16">
        <f t="shared" si="3"/>
        <v>0.9640714849124693</v>
      </c>
      <c r="F42" s="16">
        <f>COS(w*A42+teta)</f>
        <v>0.13699668852497618</v>
      </c>
    </row>
    <row r="43" spans="1:6">
      <c r="A43" s="6">
        <f t="shared" si="4"/>
        <v>0.50000000000000011</v>
      </c>
      <c r="B43" s="16">
        <f t="shared" si="0"/>
        <v>0.19792792400146506</v>
      </c>
      <c r="C43" s="10">
        <f t="shared" si="1"/>
        <v>-0.21194255509587903</v>
      </c>
      <c r="D43" s="10">
        <f t="shared" si="2"/>
        <v>0.21194255509587903</v>
      </c>
      <c r="E43" s="16">
        <f t="shared" si="3"/>
        <v>0.93387533198288564</v>
      </c>
      <c r="F43" s="16">
        <f>COS(w*A43+teta)</f>
        <v>-2.0683531529583434E-2</v>
      </c>
    </row>
    <row r="44" spans="1:6">
      <c r="A44" s="6">
        <f t="shared" ref="A44:A78" si="5">A43+0.025</f>
        <v>0.52500000000000013</v>
      </c>
      <c r="B44" s="16">
        <f t="shared" si="0"/>
        <v>0.16738667260155576</v>
      </c>
      <c r="C44" s="10">
        <f t="shared" ref="C44:C78" si="6">-A*EXP(-qsi*w*A44)</f>
        <v>-0.18703864839797812</v>
      </c>
      <c r="D44" s="10">
        <f t="shared" ref="D44:D78" si="7">A*EXP(-qsi*w*A44)</f>
        <v>0.18703864839797812</v>
      </c>
      <c r="E44" s="16">
        <f t="shared" ref="E44:E78" si="8">COS(wd*A44+teta)</f>
        <v>0.89493093558606573</v>
      </c>
      <c r="F44" s="16">
        <f>COS(w*A44+teta)</f>
        <v>-0.17784773966584858</v>
      </c>
    </row>
    <row r="45" spans="1:6">
      <c r="A45" s="6">
        <f t="shared" si="5"/>
        <v>0.55000000000000016</v>
      </c>
      <c r="B45" s="16">
        <f t="shared" si="0"/>
        <v>0.1399062412746222</v>
      </c>
      <c r="C45" s="10">
        <f t="shared" si="6"/>
        <v>-0.16506102787482488</v>
      </c>
      <c r="D45" s="10">
        <f t="shared" si="7"/>
        <v>0.16506102787482488</v>
      </c>
      <c r="E45" s="16">
        <f t="shared" si="8"/>
        <v>0.84760311429007351</v>
      </c>
      <c r="F45" s="16">
        <f>COS(w*A45+teta)</f>
        <v>-0.33057500949793422</v>
      </c>
    </row>
    <row r="46" spans="1:6">
      <c r="A46" s="6">
        <f t="shared" si="5"/>
        <v>0.57500000000000018</v>
      </c>
      <c r="B46" s="16">
        <f t="shared" si="0"/>
        <v>0.11541617999148118</v>
      </c>
      <c r="C46" s="10">
        <f t="shared" si="6"/>
        <v>-0.14566584583696252</v>
      </c>
      <c r="D46" s="10">
        <f t="shared" si="7"/>
        <v>0.14566584583696252</v>
      </c>
      <c r="E46" s="16">
        <f t="shared" si="8"/>
        <v>0.79233521988854905</v>
      </c>
      <c r="F46" s="16">
        <f>COS(w*A46+teta)</f>
        <v>-0.47505510719951272</v>
      </c>
    </row>
    <row r="47" spans="1:6">
      <c r="A47" s="6">
        <f t="shared" si="5"/>
        <v>0.6000000000000002</v>
      </c>
      <c r="B47" s="16">
        <f t="shared" si="0"/>
        <v>9.3795613010817208E-2</v>
      </c>
      <c r="C47" s="10">
        <f t="shared" si="6"/>
        <v>-0.12854965776348462</v>
      </c>
      <c r="D47" s="10">
        <f t="shared" si="7"/>
        <v>0.12854965776348462</v>
      </c>
      <c r="E47" s="16">
        <f t="shared" si="8"/>
        <v>0.72964498422383561</v>
      </c>
      <c r="F47" s="16">
        <f>COS(w*A47+teta)</f>
        <v>-0.6076835490650947</v>
      </c>
    </row>
    <row r="48" spans="1:6">
      <c r="A48" s="6">
        <f t="shared" si="5"/>
        <v>0.62500000000000022</v>
      </c>
      <c r="B48" s="16">
        <f t="shared" si="0"/>
        <v>7.4887061209240796E-2</v>
      </c>
      <c r="C48" s="10">
        <f t="shared" si="6"/>
        <v>-0.11344467480458496</v>
      </c>
      <c r="D48" s="10">
        <f t="shared" si="7"/>
        <v>0.11344467480458496</v>
      </c>
      <c r="E48" s="16">
        <f t="shared" si="8"/>
        <v>0.66011966924175247</v>
      </c>
      <c r="F48" s="16">
        <f>COS(w*A48+teta)</f>
        <v>-0.72515152602551336</v>
      </c>
    </row>
    <row r="49" spans="1:6">
      <c r="A49" s="6">
        <f t="shared" si="5"/>
        <v>0.65000000000000024</v>
      </c>
      <c r="B49" s="16">
        <f t="shared" si="0"/>
        <v>5.8508014903065106E-2</v>
      </c>
      <c r="C49" s="10">
        <f t="shared" si="6"/>
        <v>-0.10011457412976288</v>
      </c>
      <c r="D49" s="10">
        <f t="shared" si="7"/>
        <v>0.10011457412976288</v>
      </c>
      <c r="E49" s="16">
        <f t="shared" si="8"/>
        <v>0.58441056571074568</v>
      </c>
      <c r="F49" s="16">
        <f>COS(w*A49+teta)</f>
        <v>-0.82452845168439759</v>
      </c>
    </row>
    <row r="50" spans="1:6">
      <c r="A50" s="6">
        <f t="shared" si="5"/>
        <v>0.67500000000000027</v>
      </c>
      <c r="B50" s="16">
        <f t="shared" si="0"/>
        <v>4.4460499293672712E-2</v>
      </c>
      <c r="C50" s="10">
        <f t="shared" si="6"/>
        <v>-8.8350801573091609E-2</v>
      </c>
      <c r="D50" s="10">
        <f t="shared" si="7"/>
        <v>8.8350801573091609E-2</v>
      </c>
      <c r="E50" s="16">
        <f t="shared" si="8"/>
        <v>0.50322689213963778</v>
      </c>
      <c r="F50" s="16">
        <f>COS(w*A50+teta)</f>
        <v>-0.90333507447051065</v>
      </c>
    </row>
    <row r="51" spans="1:6">
      <c r="A51" s="6">
        <f t="shared" si="5"/>
        <v>0.70000000000000029</v>
      </c>
      <c r="B51" s="16">
        <f t="shared" si="0"/>
        <v>3.2538865419641613E-2</v>
      </c>
      <c r="C51" s="10">
        <f t="shared" si="6"/>
        <v>-7.796930872911953E-2</v>
      </c>
      <c r="D51" s="10">
        <f t="shared" si="7"/>
        <v>7.796930872911953E-2</v>
      </c>
      <c r="E51" s="16">
        <f t="shared" si="8"/>
        <v>0.41732915104695784</v>
      </c>
      <c r="F51" s="16">
        <f>COS(w*A51+teta)</f>
        <v>-0.95960532990690273</v>
      </c>
    </row>
    <row r="52" spans="1:6">
      <c r="A52" s="6">
        <f t="shared" si="5"/>
        <v>0.72500000000000031</v>
      </c>
      <c r="B52" s="16">
        <f t="shared" si="0"/>
        <v>2.2536027155254313E-2</v>
      </c>
      <c r="C52" s="10">
        <f t="shared" si="6"/>
        <v>-6.8807673450110018E-2</v>
      </c>
      <c r="D52" s="10">
        <f t="shared" si="7"/>
        <v>6.8807673450110018E-2</v>
      </c>
      <c r="E52" s="16">
        <f t="shared" si="8"/>
        <v>0.32752200481817451</v>
      </c>
      <c r="F52" s="16">
        <f>COS(w*A52+teta)</f>
        <v>-0.99193538990894004</v>
      </c>
    </row>
    <row r="53" spans="1:6">
      <c r="A53" s="6">
        <f t="shared" si="5"/>
        <v>0.75000000000000033</v>
      </c>
      <c r="B53" s="16">
        <f t="shared" si="0"/>
        <v>1.4248350313677452E-2</v>
      </c>
      <c r="C53" s="10">
        <f t="shared" si="6"/>
        <v>-6.0722558693774388E-2</v>
      </c>
      <c r="D53" s="10">
        <f t="shared" si="7"/>
        <v>6.0722558693774388E-2</v>
      </c>
      <c r="E53" s="16">
        <f t="shared" si="8"/>
        <v>0.23464673788751711</v>
      </c>
      <c r="F53" s="16">
        <f>COS(w*A53+teta)</f>
        <v>-0.99951868543127476</v>
      </c>
    </row>
    <row r="54" spans="1:6">
      <c r="A54" s="6">
        <f t="shared" si="5"/>
        <v>0.77500000000000036</v>
      </c>
      <c r="B54" s="16">
        <f t="shared" si="0"/>
        <v>7.4793840865069496E-3</v>
      </c>
      <c r="C54" s="10">
        <f t="shared" si="6"/>
        <v>-5.3587469964267193E-2</v>
      </c>
      <c r="D54" s="10">
        <f t="shared" si="7"/>
        <v>5.3587469964267193E-2</v>
      </c>
      <c r="E54" s="16">
        <f t="shared" si="8"/>
        <v>0.13957337585622717</v>
      </c>
      <c r="F54" s="16">
        <f>COS(w*A54+teta)</f>
        <v>-0.98216602872016789</v>
      </c>
    </row>
    <row r="55" spans="1:6">
      <c r="A55" s="6">
        <f t="shared" si="5"/>
        <v>0.80000000000000038</v>
      </c>
      <c r="B55" s="16">
        <f t="shared" si="0"/>
        <v>2.0426085264530639E-3</v>
      </c>
      <c r="C55" s="10">
        <f t="shared" si="6"/>
        <v>-4.7290776260810838E-2</v>
      </c>
      <c r="D55" s="10">
        <f t="shared" si="7"/>
        <v>4.7290776260810838E-2</v>
      </c>
      <c r="E55" s="16">
        <f t="shared" si="8"/>
        <v>4.3192535372817364E-2</v>
      </c>
      <c r="F55" s="16">
        <f>COS(w*A55+teta)</f>
        <v>-0.94031033316201085</v>
      </c>
    </row>
    <row r="56" spans="1:6">
      <c r="A56" s="6">
        <f t="shared" si="5"/>
        <v>0.8250000000000004</v>
      </c>
      <c r="B56" s="16">
        <f t="shared" si="0"/>
        <v>-2.2366449240746834E-3</v>
      </c>
      <c r="C56" s="10">
        <f t="shared" si="6"/>
        <v>-4.173396357098668E-2</v>
      </c>
      <c r="D56" s="10">
        <f t="shared" si="7"/>
        <v>4.173396357098668E-2</v>
      </c>
      <c r="E56" s="16">
        <f t="shared" si="8"/>
        <v>-5.3592918876978937E-2</v>
      </c>
      <c r="F56" s="16">
        <f>COS(w*A56+teta)</f>
        <v>-0.87499581297745632</v>
      </c>
    </row>
    <row r="57" spans="1:6">
      <c r="A57" s="6">
        <f t="shared" si="5"/>
        <v>0.85000000000000042</v>
      </c>
      <c r="B57" s="16">
        <f t="shared" si="0"/>
        <v>-5.5199593304861147E-3</v>
      </c>
      <c r="C57" s="10">
        <f t="shared" si="6"/>
        <v>-3.6830093583974086E-2</v>
      </c>
      <c r="D57" s="10">
        <f t="shared" si="7"/>
        <v>3.6830093583974086E-2</v>
      </c>
      <c r="E57" s="16">
        <f t="shared" si="8"/>
        <v>-0.14987633191592051</v>
      </c>
      <c r="F57" s="16">
        <f>COS(w*A57+teta)</f>
        <v>-0.78785193220675898</v>
      </c>
    </row>
    <row r="58" spans="1:6">
      <c r="A58" s="6">
        <f t="shared" si="5"/>
        <v>0.87500000000000044</v>
      </c>
      <c r="B58" s="16">
        <f t="shared" si="0"/>
        <v>-7.9551599942019238E-3</v>
      </c>
      <c r="C58" s="10">
        <f t="shared" si="6"/>
        <v>-3.2502443509757908E-2</v>
      </c>
      <c r="D58" s="10">
        <f t="shared" si="7"/>
        <v>3.2502443509757908E-2</v>
      </c>
      <c r="E58" s="16">
        <f t="shared" si="8"/>
        <v>-0.24475575172720843</v>
      </c>
      <c r="F58" s="16">
        <f>COS(w*A58+teta)</f>
        <v>-0.68105275290599365</v>
      </c>
    </row>
    <row r="59" spans="1:6">
      <c r="A59" s="6">
        <f t="shared" si="5"/>
        <v>0.90000000000000047</v>
      </c>
      <c r="B59" s="16">
        <f t="shared" si="0"/>
        <v>-9.676094574690099E-3</v>
      </c>
      <c r="C59" s="10">
        <f t="shared" si="6"/>
        <v>-2.8683305723792116E-2</v>
      </c>
      <c r="D59" s="10">
        <f t="shared" si="7"/>
        <v>2.8683305723792116E-2</v>
      </c>
      <c r="E59" s="16">
        <f t="shared" si="8"/>
        <v>-0.33734237845061249</v>
      </c>
      <c r="F59" s="16">
        <f>COS(w*A59+teta)</f>
        <v>-0.55726269673373752</v>
      </c>
    </row>
    <row r="60" spans="1:6">
      <c r="A60" s="6">
        <f t="shared" si="5"/>
        <v>0.92500000000000049</v>
      </c>
      <c r="B60" s="16">
        <f t="shared" si="0"/>
        <v>-1.080277038975287E-2</v>
      </c>
      <c r="C60" s="10">
        <f t="shared" si="6"/>
        <v>-2.5312928457133538E-2</v>
      </c>
      <c r="D60" s="10">
        <f t="shared" si="7"/>
        <v>2.5312928457133538E-2</v>
      </c>
      <c r="E60" s="16">
        <f t="shared" si="8"/>
        <v>-0.42676889037342886</v>
      </c>
      <c r="F60" s="16">
        <f>COS(w*A60+teta)</f>
        <v>-0.41957007306597111</v>
      </c>
    </row>
    <row r="61" spans="1:6">
      <c r="A61" s="6">
        <f t="shared" si="5"/>
        <v>0.95000000000000051</v>
      </c>
      <c r="B61" s="16">
        <f t="shared" si="0"/>
        <v>-1.144176685575865E-2</v>
      </c>
      <c r="C61" s="10">
        <f t="shared" si="6"/>
        <v>-2.233858095876581E-2</v>
      </c>
      <c r="D61" s="10">
        <f t="shared" si="7"/>
        <v>2.233858095876581E-2</v>
      </c>
      <c r="E61" s="16">
        <f t="shared" si="8"/>
        <v>-0.51219756872107058</v>
      </c>
      <c r="F61" s="16">
        <f>COS(w*A61+teta)</f>
        <v>-0.27141003197714836</v>
      </c>
    </row>
    <row r="62" spans="1:6">
      <c r="A62" s="6">
        <f t="shared" si="5"/>
        <v>0.97500000000000053</v>
      </c>
      <c r="B62" s="16">
        <f t="shared" si="0"/>
        <v>-1.1686853102903782E-2</v>
      </c>
      <c r="C62" s="10">
        <f t="shared" si="6"/>
        <v>-1.9713728504246051E-2</v>
      </c>
      <c r="D62" s="10">
        <f t="shared" si="7"/>
        <v>1.9713728504246051E-2</v>
      </c>
      <c r="E62" s="16">
        <f t="shared" si="8"/>
        <v>-0.59282814513685744</v>
      </c>
      <c r="F62" s="16">
        <f>COS(w*A62+teta)</f>
        <v>-0.11647886425337134</v>
      </c>
    </row>
    <row r="63" spans="1:6">
      <c r="A63" s="6">
        <f t="shared" si="5"/>
        <v>1.0000000000000004</v>
      </c>
      <c r="B63" s="16">
        <f t="shared" si="0"/>
        <v>-1.1619751747755567E-2</v>
      </c>
      <c r="C63" s="10">
        <f t="shared" si="6"/>
        <v>-1.7397304343390801E-2</v>
      </c>
      <c r="D63" s="10">
        <f t="shared" si="7"/>
        <v>1.7397304343390801E-2</v>
      </c>
      <c r="E63" s="16">
        <f t="shared" si="8"/>
        <v>-0.66790529833835355</v>
      </c>
      <c r="F63" s="16">
        <f>COS(w*A63+teta)</f>
        <v>4.1358213522476706E-2</v>
      </c>
    </row>
    <row r="64" spans="1:6">
      <c r="A64" s="6">
        <f t="shared" si="5"/>
        <v>1.0250000000000004</v>
      </c>
      <c r="B64" s="16">
        <f t="shared" si="0"/>
        <v>-1.1310999633742481E-2</v>
      </c>
      <c r="C64" s="10">
        <f t="shared" si="6"/>
        <v>-1.5353067196363911E-2</v>
      </c>
      <c r="D64" s="10">
        <f t="shared" si="7"/>
        <v>1.5353067196363911E-2</v>
      </c>
      <c r="E64" s="16">
        <f t="shared" si="8"/>
        <v>-0.73672572972397865</v>
      </c>
      <c r="F64" s="16">
        <f>COS(w*A64+teta)</f>
        <v>0.1981634882396236</v>
      </c>
    </row>
    <row r="65" spans="1:6">
      <c r="A65" s="6">
        <f t="shared" si="5"/>
        <v>1.0500000000000003</v>
      </c>
      <c r="B65" s="16">
        <f t="shared" si="0"/>
        <v>-1.0820865090437004E-2</v>
      </c>
      <c r="C65" s="10">
        <f t="shared" si="6"/>
        <v>-1.3549034245964311E-2</v>
      </c>
      <c r="D65" s="10">
        <f t="shared" si="7"/>
        <v>1.3549034245964311E-2</v>
      </c>
      <c r="E65" s="16">
        <f t="shared" si="8"/>
        <v>-0.79864475164789595</v>
      </c>
      <c r="F65" s="16">
        <f>COS(w*A65+teta)</f>
        <v>0.35002498816878513</v>
      </c>
    </row>
    <row r="66" spans="1:6">
      <c r="A66" s="6">
        <f t="shared" si="5"/>
        <v>1.0750000000000002</v>
      </c>
      <c r="B66" s="16">
        <f t="shared" si="0"/>
        <v>-1.0200288962205756E-2</v>
      </c>
      <c r="C66" s="10">
        <f t="shared" si="6"/>
        <v>-1.1956980755076124E-2</v>
      </c>
      <c r="D66" s="10">
        <f t="shared" si="7"/>
        <v>1.1956980755076124E-2</v>
      </c>
      <c r="E66" s="16">
        <f t="shared" si="8"/>
        <v>-0.8530823266463321</v>
      </c>
      <c r="F66" s="16">
        <f>COS(w*A66+teta)</f>
        <v>0.49315407867658445</v>
      </c>
    </row>
    <row r="67" spans="1:6">
      <c r="A67" s="6">
        <f t="shared" si="5"/>
        <v>1.1000000000000001</v>
      </c>
      <c r="B67" s="16">
        <f t="shared" si="0"/>
        <v>-9.4918233762660061E-3</v>
      </c>
      <c r="C67" s="10">
        <f t="shared" si="6"/>
        <v>-1.0551998480618304E-2</v>
      </c>
      <c r="D67" s="10">
        <f t="shared" si="7"/>
        <v>1.0551998480618304E-2</v>
      </c>
      <c r="E67" s="16">
        <f t="shared" si="8"/>
        <v>-0.89952850104180693</v>
      </c>
      <c r="F67" s="16">
        <f>COS(w*A67+teta)</f>
        <v>0.62397998093102947</v>
      </c>
    </row>
    <row r="68" spans="1:6">
      <c r="A68" s="6">
        <f t="shared" si="5"/>
        <v>1.125</v>
      </c>
      <c r="B68" s="16">
        <f t="shared" si="0"/>
        <v>-8.7305480278946235E-3</v>
      </c>
      <c r="C68" s="10">
        <f t="shared" si="6"/>
        <v>-9.3121059752230111E-3</v>
      </c>
      <c r="D68" s="10">
        <f t="shared" si="7"/>
        <v>9.3121059752230111E-3</v>
      </c>
      <c r="E68" s="16">
        <f t="shared" si="8"/>
        <v>-0.93754818202501611</v>
      </c>
      <c r="F68" s="16">
        <f>COS(w*A68+teta)</f>
        <v>0.73923885554916102</v>
      </c>
    </row>
    <row r="69" spans="1:6">
      <c r="A69" s="6">
        <f t="shared" si="5"/>
        <v>1.1499999999999999</v>
      </c>
      <c r="B69" s="16">
        <f t="shared" si="0"/>
        <v>-7.9449487299668616E-3</v>
      </c>
      <c r="C69" s="10">
        <f t="shared" si="6"/>
        <v>-8.2179046796738101E-3</v>
      </c>
      <c r="D69" s="10">
        <f t="shared" si="7"/>
        <v>8.2179046796738101E-3</v>
      </c>
      <c r="E69" s="16">
        <f t="shared" si="8"/>
        <v>-0.96678521346419621</v>
      </c>
      <c r="F69" s="16">
        <f>COS(w*A69+teta)</f>
        <v>0.83605522873159077</v>
      </c>
    </row>
    <row r="70" spans="1:6">
      <c r="A70" s="6">
        <f t="shared" si="5"/>
        <v>1.1749999999999998</v>
      </c>
      <c r="B70" s="16">
        <f t="shared" si="0"/>
        <v>-7.1577471808893416E-3</v>
      </c>
      <c r="C70" s="10">
        <f t="shared" si="6"/>
        <v>-7.2522754255475953E-3</v>
      </c>
      <c r="D70" s="10">
        <f t="shared" si="7"/>
        <v>7.2522754255475953E-3</v>
      </c>
      <c r="E70" s="16">
        <f t="shared" si="8"/>
        <v>-0.98696571226111196</v>
      </c>
      <c r="F70" s="16">
        <f>COS(w*A70+teta)</f>
        <v>0.91201372946796977</v>
      </c>
    </row>
    <row r="71" spans="1:6">
      <c r="A71" s="6">
        <f t="shared" si="5"/>
        <v>1.1999999999999997</v>
      </c>
      <c r="B71" s="16">
        <f t="shared" si="0"/>
        <v>-6.3866744251451979E-3</v>
      </c>
      <c r="C71" s="10">
        <f t="shared" si="6"/>
        <v>-6.4001105997361371E-3</v>
      </c>
      <c r="D71" s="10">
        <f t="shared" si="7"/>
        <v>6.4001105997361371E-3</v>
      </c>
      <c r="E71" s="16">
        <f t="shared" si="8"/>
        <v>-0.99790063399974793</v>
      </c>
      <c r="F71" s="16">
        <f>COS(w*A71+teta)</f>
        <v>0.96521934811646337</v>
      </c>
    </row>
    <row r="72" spans="1:6">
      <c r="A72" s="6">
        <f t="shared" si="5"/>
        <v>1.2249999999999996</v>
      </c>
      <c r="B72" s="16">
        <f t="shared" si="0"/>
        <v>-5.6451833882916929E-3</v>
      </c>
      <c r="C72" s="10">
        <f t="shared" si="6"/>
        <v>-5.6480777804659788E-3</v>
      </c>
      <c r="D72" s="10">
        <f t="shared" si="7"/>
        <v>5.6480777804659788E-3</v>
      </c>
      <c r="E72" s="16">
        <f t="shared" si="8"/>
        <v>-0.99948754385353966</v>
      </c>
      <c r="F72" s="16">
        <f>COS(w*A72+teta)</f>
        <v>0.99434471302858951</v>
      </c>
    </row>
    <row r="73" spans="1:6">
      <c r="A73" s="6">
        <f t="shared" si="5"/>
        <v>1.2499999999999996</v>
      </c>
      <c r="B73" s="16">
        <f t="shared" si="0"/>
        <v>-4.9430982346496807E-3</v>
      </c>
      <c r="C73" s="10">
        <f t="shared" si="6"/>
        <v>-4.984411146818103E-3</v>
      </c>
      <c r="D73" s="10">
        <f t="shared" si="7"/>
        <v>4.984411146818103E-3</v>
      </c>
      <c r="E73" s="16">
        <f t="shared" si="8"/>
        <v>-0.99171157616185113</v>
      </c>
      <c r="F73" s="16">
        <f>COS(w*A73+teta)</f>
        <v>0.99866320576407663</v>
      </c>
    </row>
    <row r="74" spans="1:6">
      <c r="A74" s="6">
        <f t="shared" si="5"/>
        <v>1.2749999999999995</v>
      </c>
      <c r="B74" s="16">
        <f t="shared" si="0"/>
        <v>-4.2872001885832425E-3</v>
      </c>
      <c r="C74" s="10">
        <f t="shared" si="6"/>
        <v>-4.3987273982751107E-3</v>
      </c>
      <c r="D74" s="10">
        <f t="shared" si="7"/>
        <v>4.3987273982751107E-3</v>
      </c>
      <c r="E74" s="16">
        <f t="shared" si="8"/>
        <v>-0.97464557368669813</v>
      </c>
      <c r="F74" s="16">
        <f>COS(w*A74+teta)</f>
        <v>0.97806708873868342</v>
      </c>
    </row>
    <row r="75" spans="1:6">
      <c r="A75" s="6">
        <f t="shared" si="5"/>
        <v>1.2999999999999994</v>
      </c>
      <c r="B75" s="16">
        <f t="shared" si="0"/>
        <v>-3.6817509421987285E-3</v>
      </c>
      <c r="C75" s="10">
        <f t="shared" si="6"/>
        <v>-3.8818633042917842E-3</v>
      </c>
      <c r="D75" s="10">
        <f t="shared" si="7"/>
        <v>3.8818633042917842E-3</v>
      </c>
      <c r="E75" s="16">
        <f t="shared" si="8"/>
        <v>-0.94844940524520482</v>
      </c>
      <c r="F75" s="16">
        <f>COS(w*A75+teta)</f>
        <v>0.93307019305714589</v>
      </c>
    </row>
    <row r="76" spans="1:6">
      <c r="A76" s="6">
        <f t="shared" si="5"/>
        <v>1.3249999999999993</v>
      </c>
      <c r="B76" s="16">
        <f t="shared" si="0"/>
        <v>-3.1289559016361951E-3</v>
      </c>
      <c r="C76" s="10">
        <f t="shared" si="6"/>
        <v>-3.4257323422943026E-3</v>
      </c>
      <c r="D76" s="10">
        <f t="shared" si="7"/>
        <v>3.4257323422943026E-3</v>
      </c>
      <c r="E76" s="16">
        <f t="shared" si="8"/>
        <v>-0.91336846810998995</v>
      </c>
      <c r="F76" s="16">
        <f>COS(w*A76+teta)</f>
        <v>0.86479509947530431</v>
      </c>
    </row>
    <row r="77" spans="1:6">
      <c r="A77" s="6">
        <f t="shared" si="5"/>
        <v>1.3499999999999992</v>
      </c>
      <c r="B77" s="16">
        <f t="shared" si="0"/>
        <v>-2.6293703539456846E-3</v>
      </c>
      <c r="C77" s="10">
        <f t="shared" si="6"/>
        <v>-3.0231981811585928E-3</v>
      </c>
      <c r="D77" s="10">
        <f t="shared" si="7"/>
        <v>3.0231981811585928E-3</v>
      </c>
      <c r="E77" s="16">
        <f t="shared" si="8"/>
        <v>-0.86973138920651905</v>
      </c>
      <c r="F77" s="16">
        <f>COS(w*A77+teta)</f>
        <v>0.77494513230025353</v>
      </c>
    </row>
    <row r="78" spans="1:6">
      <c r="A78" s="6">
        <f t="shared" si="5"/>
        <v>1.3749999999999991</v>
      </c>
      <c r="B78" s="16">
        <f t="shared" si="0"/>
        <v>-2.1822522147731953E-3</v>
      </c>
      <c r="C78" s="10">
        <f t="shared" si="6"/>
        <v>-2.6679630307718427E-3</v>
      </c>
      <c r="D78" s="10">
        <f t="shared" si="7"/>
        <v>2.6679630307718427E-3</v>
      </c>
      <c r="E78" s="16">
        <f t="shared" si="8"/>
        <v>-0.81794694664186141</v>
      </c>
      <c r="F78" s="16">
        <f>COS(w*A78+teta)</f>
        <v>0.66576186492357725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Planilha1</vt:lpstr>
      <vt:lpstr>A</vt:lpstr>
      <vt:lpstr>qsi</vt:lpstr>
      <vt:lpstr>teta</vt:lpstr>
      <vt:lpstr>v0</vt:lpstr>
      <vt:lpstr>w</vt:lpstr>
      <vt:lpstr>wd</vt:lpstr>
      <vt:lpstr>x0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2020-08-25T03:20:45Z</dcterms:created>
  <dcterms:modified xsi:type="dcterms:W3CDTF">2020-08-25T12:20:31Z</dcterms:modified>
</cp:coreProperties>
</file>