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_Pessoal\Cursos e Disciplinas\Dinâmica\2020\Aula#3\"/>
    </mc:Choice>
  </mc:AlternateContent>
  <xr:revisionPtr revIDLastSave="0" documentId="13_ncr:1_{C9E82BFC-6F26-4F11-92FC-6BD1BEE7A15F}" xr6:coauthVersionLast="45" xr6:coauthVersionMax="45" xr10:uidLastSave="{00000000-0000-0000-0000-000000000000}"/>
  <bookViews>
    <workbookView xWindow="-108" yWindow="-108" windowWidth="23256" windowHeight="12576" xr2:uid="{FE0E2258-C611-4AB1-966D-F06891E6CE8B}"/>
  </bookViews>
  <sheets>
    <sheet name="2a Questão" sheetId="1" r:id="rId1"/>
  </sheets>
  <definedNames>
    <definedName name="A">'2a Questão'!$B$6</definedName>
    <definedName name="beta">'2a Questão'!$B$13</definedName>
    <definedName name="D">'2a Questão'!$B$15</definedName>
    <definedName name="dint">'2a Questão'!#REF!</definedName>
    <definedName name="k">'2a Questão'!$B$8</definedName>
    <definedName name="m">'2a Questão'!$B$7</definedName>
    <definedName name="qsi">'2a Questão'!$B$14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D28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29" i="1"/>
  <c r="B28" i="1"/>
  <c r="B17" i="1"/>
  <c r="B15" i="1"/>
  <c r="B14" i="1"/>
  <c r="B11" i="1"/>
  <c r="B10" i="1"/>
  <c r="B42" i="1" l="1"/>
  <c r="B29" i="1"/>
  <c r="D29" i="1" s="1"/>
  <c r="B31" i="1"/>
  <c r="B19" i="1"/>
  <c r="D42" i="1" l="1"/>
  <c r="D31" i="1"/>
  <c r="B43" i="1"/>
  <c r="B30" i="1"/>
  <c r="B32" i="1"/>
  <c r="D32" i="1" s="1"/>
  <c r="B12" i="1"/>
  <c r="D30" i="1" l="1"/>
  <c r="D43" i="1"/>
  <c r="B44" i="1"/>
  <c r="B33" i="1"/>
  <c r="B13" i="1"/>
  <c r="D33" i="1" l="1"/>
  <c r="D44" i="1"/>
  <c r="B45" i="1"/>
  <c r="B34" i="1"/>
  <c r="B16" i="1"/>
  <c r="D34" i="1" l="1"/>
  <c r="D45" i="1"/>
  <c r="B46" i="1"/>
  <c r="B35" i="1"/>
  <c r="B21" i="1"/>
  <c r="B22" i="1" s="1"/>
  <c r="B18" i="1"/>
  <c r="B20" i="1" s="1"/>
  <c r="D46" i="1" l="1"/>
  <c r="D35" i="1"/>
  <c r="B47" i="1"/>
  <c r="B36" i="1"/>
  <c r="D47" i="1" l="1"/>
  <c r="D36" i="1"/>
  <c r="B48" i="1"/>
  <c r="B37" i="1"/>
  <c r="D37" i="1" l="1"/>
  <c r="D48" i="1"/>
  <c r="B49" i="1"/>
  <c r="D49" i="1" s="1"/>
  <c r="B38" i="1"/>
  <c r="D38" i="1" l="1"/>
  <c r="B50" i="1"/>
  <c r="D50" i="1" s="1"/>
  <c r="B39" i="1"/>
  <c r="D39" i="1" s="1"/>
  <c r="B51" i="1" l="1"/>
  <c r="D51" i="1" s="1"/>
  <c r="B40" i="1"/>
  <c r="D40" i="1" l="1"/>
  <c r="B52" i="1"/>
  <c r="D52" i="1" s="1"/>
  <c r="B41" i="1"/>
  <c r="D41" i="1" s="1"/>
  <c r="B53" i="1" l="1"/>
  <c r="D53" i="1" s="1"/>
  <c r="B54" i="1" l="1"/>
  <c r="D54" i="1" s="1"/>
  <c r="B55" i="1" l="1"/>
  <c r="D55" i="1" l="1"/>
  <c r="B56" i="1"/>
  <c r="D56" i="1" s="1"/>
  <c r="B57" i="1" l="1"/>
  <c r="D57" i="1" s="1"/>
  <c r="B58" i="1" l="1"/>
  <c r="D58" i="1" l="1"/>
  <c r="B59" i="1"/>
  <c r="D59" i="1" l="1"/>
</calcChain>
</file>

<file path=xl/sharedStrings.xml><?xml version="1.0" encoding="utf-8"?>
<sst xmlns="http://schemas.openxmlformats.org/spreadsheetml/2006/main" count="35" uniqueCount="31">
  <si>
    <t>m</t>
  </si>
  <si>
    <t>k=</t>
  </si>
  <si>
    <t>N/m</t>
  </si>
  <si>
    <t>m=</t>
  </si>
  <si>
    <t>kg</t>
  </si>
  <si>
    <t>w=</t>
  </si>
  <si>
    <t>rad/s</t>
  </si>
  <si>
    <t>wf=</t>
  </si>
  <si>
    <t>beta=</t>
  </si>
  <si>
    <t>qsi=</t>
  </si>
  <si>
    <t>D=</t>
  </si>
  <si>
    <t>p0=</t>
  </si>
  <si>
    <t>N</t>
  </si>
  <si>
    <t>A=</t>
  </si>
  <si>
    <t>c=</t>
  </si>
  <si>
    <t>Ns/m</t>
  </si>
  <si>
    <t>teta=</t>
  </si>
  <si>
    <t>rad</t>
  </si>
  <si>
    <t>x0=</t>
  </si>
  <si>
    <t>F_din=</t>
  </si>
  <si>
    <t>Peso=</t>
  </si>
  <si>
    <t>F_pneu=</t>
  </si>
  <si>
    <t>TR=</t>
  </si>
  <si>
    <t>Fmax=</t>
  </si>
  <si>
    <t>v=</t>
  </si>
  <si>
    <t>km/h</t>
  </si>
  <si>
    <t>L=</t>
  </si>
  <si>
    <t>t</t>
  </si>
  <si>
    <t>x_solo</t>
  </si>
  <si>
    <t>x_relat</t>
  </si>
  <si>
    <t>x_tot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</si>
</sst>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"/>
    <numFmt numFmtId="165" formatCode="0.000"/>
    <numFmt numFmtId="166" formatCode="_-* #,##0.000_-;\-* #,##0.000_-;_-* &quot;-&quot;??_-;_-@_-"/>
    <numFmt numFmtId="167" formatCode="_-* #,##0.0000_-;\-* #,##0.0000_-;_-* &quot;-&quot;??_-;_-@_-"/>
    <numFmt numFmtId="168" formatCode="_-* #,##0.0_-;\-* #,##0.0_-;_-* &quot;-&quot;??_-;_-@_-"/>
    <numFmt numFmtId="169" formatCode="_-* #,##0.0000_-;\-* #,##0.0000_-;_-* &quot;-&quot;??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0" fillId="0" borderId="1" xfId="0" applyBorder="1"/>
    <xf numFmtId="43" fontId="0" fillId="2" borderId="1" xfId="1" applyFont="1" applyFill="1" applyBorder="1"/>
    <xf numFmtId="43" fontId="0" fillId="0" borderId="1" xfId="1" applyFont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166" fontId="0" fillId="2" borderId="1" xfId="0" applyNumberFormat="1" applyFill="1" applyBorder="1"/>
    <xf numFmtId="167" fontId="0" fillId="2" borderId="1" xfId="0" applyNumberFormat="1" applyFill="1" applyBorder="1"/>
    <xf numFmtId="168" fontId="0" fillId="2" borderId="1" xfId="0" applyNumberFormat="1" applyFill="1" applyBorder="1"/>
    <xf numFmtId="169" fontId="0" fillId="2" borderId="0" xfId="0" applyNumberFormat="1" applyFill="1"/>
    <xf numFmtId="0" fontId="0" fillId="2" borderId="1" xfId="0" applyFill="1" applyBorder="1" applyAlignment="1">
      <alignment horizontal="center"/>
    </xf>
    <xf numFmtId="169" fontId="0" fillId="2" borderId="1" xfId="0" applyNumberForma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35783027121604E-2"/>
          <c:y val="7.9902385298284417E-2"/>
          <c:w val="0.89856215700310194"/>
          <c:h val="0.851689160682325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'2a Questão'!$B$27</c:f>
              <c:strCache>
                <c:ptCount val="1"/>
                <c:pt idx="0">
                  <c:v>x_solo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'2a Questão'!$A$28:$A$59</c:f>
              <c:numCache>
                <c:formatCode>General</c:formatCode>
                <c:ptCount val="3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</c:numCache>
            </c:numRef>
          </c:xVal>
          <c:yVal>
            <c:numRef>
              <c:f>'2a Questão'!$B$28:$B$59</c:f>
              <c:numCache>
                <c:formatCode>General</c:formatCode>
                <c:ptCount val="32"/>
                <c:pt idx="0">
                  <c:v>0</c:v>
                </c:pt>
                <c:pt idx="1">
                  <c:v>2.5881904510252074E-2</c:v>
                </c:pt>
                <c:pt idx="2">
                  <c:v>4.9999999999999996E-2</c:v>
                </c:pt>
                <c:pt idx="3">
                  <c:v>7.0710678118654752E-2</c:v>
                </c:pt>
                <c:pt idx="4">
                  <c:v>8.6602540378443865E-2</c:v>
                </c:pt>
                <c:pt idx="5">
                  <c:v>9.659258262890684E-2</c:v>
                </c:pt>
                <c:pt idx="6">
                  <c:v>0.1</c:v>
                </c:pt>
                <c:pt idx="7">
                  <c:v>9.659258262890684E-2</c:v>
                </c:pt>
                <c:pt idx="8">
                  <c:v>8.6602540378443879E-2</c:v>
                </c:pt>
                <c:pt idx="9">
                  <c:v>7.0710678118654766E-2</c:v>
                </c:pt>
                <c:pt idx="10">
                  <c:v>5.0000000000000037E-2</c:v>
                </c:pt>
                <c:pt idx="11">
                  <c:v>2.5881904510252147E-2</c:v>
                </c:pt>
                <c:pt idx="12">
                  <c:v>5.6660405534092464E-17</c:v>
                </c:pt>
                <c:pt idx="13">
                  <c:v>-2.5881904510251991E-2</c:v>
                </c:pt>
                <c:pt idx="14">
                  <c:v>-4.999999999999994E-2</c:v>
                </c:pt>
                <c:pt idx="15">
                  <c:v>-7.071067811865471E-2</c:v>
                </c:pt>
                <c:pt idx="16">
                  <c:v>-8.6602540378443837E-2</c:v>
                </c:pt>
                <c:pt idx="17">
                  <c:v>-9.659258262890684E-2</c:v>
                </c:pt>
                <c:pt idx="18">
                  <c:v>-0.1</c:v>
                </c:pt>
                <c:pt idx="19">
                  <c:v>-9.6592582628906826E-2</c:v>
                </c:pt>
                <c:pt idx="20">
                  <c:v>-8.6602540378443824E-2</c:v>
                </c:pt>
                <c:pt idx="21">
                  <c:v>-7.071067811865471E-2</c:v>
                </c:pt>
                <c:pt idx="22">
                  <c:v>-4.9999999999999892E-2</c:v>
                </c:pt>
                <c:pt idx="23">
                  <c:v>-2.5881904510251987E-2</c:v>
                </c:pt>
                <c:pt idx="24">
                  <c:v>1.5313271484185266E-16</c:v>
                </c:pt>
                <c:pt idx="25">
                  <c:v>2.5881904510252199E-2</c:v>
                </c:pt>
                <c:pt idx="26">
                  <c:v>5.0000000000000079E-2</c:v>
                </c:pt>
                <c:pt idx="27">
                  <c:v>7.0710678118654863E-2</c:v>
                </c:pt>
                <c:pt idx="28">
                  <c:v>8.6602540378443935E-2</c:v>
                </c:pt>
                <c:pt idx="29">
                  <c:v>9.6592582628906881E-2</c:v>
                </c:pt>
                <c:pt idx="30">
                  <c:v>0.1</c:v>
                </c:pt>
                <c:pt idx="31">
                  <c:v>9.6592582628906756E-2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A-4C6A-9518-14414D69AAFC}"/>
            </c:ext>
          </c:extLst>
        </c:ser>
        <c:ser>
          <c:idx val="1"/>
          <c:order val="1"/>
          <c:tx>
            <c:strRef>
              <c:f>'2a Questão'!$C$27</c:f>
              <c:strCache>
                <c:ptCount val="1"/>
                <c:pt idx="0">
                  <c:v>x_relat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'2a Questão'!$A$28:$A$59</c:f>
              <c:numCache>
                <c:formatCode>General</c:formatCode>
                <c:ptCount val="3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</c:numCache>
            </c:numRef>
          </c:xVal>
          <c:yVal>
            <c:numRef>
              <c:f>'2a Questão'!$C$28:$C$59</c:f>
              <c:numCache>
                <c:formatCode>_-* #,##0.0000_-;\-* #,##0.0000_-;_-* "-"????_-;_-@_-</c:formatCode>
                <c:ptCount val="32"/>
                <c:pt idx="0">
                  <c:v>8.1478310023931175E-2</c:v>
                </c:pt>
                <c:pt idx="1">
                  <c:v>6.4904941417698855E-2</c:v>
                </c:pt>
                <c:pt idx="2">
                  <c:v>4.390840831433751E-2</c:v>
                </c:pt>
                <c:pt idx="3">
                  <c:v>1.9919589746429666E-2</c:v>
                </c:pt>
                <c:pt idx="4">
                  <c:v>-5.4267159440188834E-3</c:v>
                </c:pt>
                <c:pt idx="5">
                  <c:v>-3.0403199910954647E-2</c:v>
                </c:pt>
                <c:pt idx="6">
                  <c:v>-5.3307756047622307E-2</c:v>
                </c:pt>
                <c:pt idx="7">
                  <c:v>-7.2579476704876689E-2</c:v>
                </c:pt>
                <c:pt idx="8">
                  <c:v>-8.6905025967950064E-2</c:v>
                </c:pt>
                <c:pt idx="9">
                  <c:v>-9.5308141328653506E-2</c:v>
                </c:pt>
                <c:pt idx="10">
                  <c:v>-9.7216164361959831E-2</c:v>
                </c:pt>
                <c:pt idx="11">
                  <c:v>-9.2499066451306358E-2</c:v>
                </c:pt>
                <c:pt idx="12">
                  <c:v>-8.1478310023931216E-2</c:v>
                </c:pt>
                <c:pt idx="13">
                  <c:v>-6.4904941417698939E-2</c:v>
                </c:pt>
                <c:pt idx="14">
                  <c:v>-4.3908408314337594E-2</c:v>
                </c:pt>
                <c:pt idx="15">
                  <c:v>-1.9919589746429732E-2</c:v>
                </c:pt>
                <c:pt idx="16">
                  <c:v>5.4267159440188608E-3</c:v>
                </c:pt>
                <c:pt idx="17">
                  <c:v>3.0403199910954606E-2</c:v>
                </c:pt>
                <c:pt idx="18">
                  <c:v>5.3307756047622327E-2</c:v>
                </c:pt>
                <c:pt idx="19">
                  <c:v>7.2579476704876661E-2</c:v>
                </c:pt>
                <c:pt idx="20">
                  <c:v>8.690502596795005E-2</c:v>
                </c:pt>
                <c:pt idx="21">
                  <c:v>9.5308141328653506E-2</c:v>
                </c:pt>
                <c:pt idx="22">
                  <c:v>9.7216164361959831E-2</c:v>
                </c:pt>
                <c:pt idx="23">
                  <c:v>9.249906645130633E-2</c:v>
                </c:pt>
                <c:pt idx="24">
                  <c:v>8.1478310023931161E-2</c:v>
                </c:pt>
                <c:pt idx="25">
                  <c:v>6.4904941417698855E-2</c:v>
                </c:pt>
                <c:pt idx="26">
                  <c:v>4.3908408314337531E-2</c:v>
                </c:pt>
                <c:pt idx="27">
                  <c:v>1.9919589746429614E-2</c:v>
                </c:pt>
                <c:pt idx="28">
                  <c:v>-5.4267159440188921E-3</c:v>
                </c:pt>
                <c:pt idx="29">
                  <c:v>-3.0403199910954717E-2</c:v>
                </c:pt>
                <c:pt idx="30">
                  <c:v>-5.3307756047622348E-2</c:v>
                </c:pt>
                <c:pt idx="31">
                  <c:v>-7.2579476704876744E-2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7A-4C6A-9518-14414D69AAFC}"/>
            </c:ext>
          </c:extLst>
        </c:ser>
        <c:ser>
          <c:idx val="2"/>
          <c:order val="2"/>
          <c:tx>
            <c:strRef>
              <c:f>'2a Questão'!$D$27</c:f>
              <c:strCache>
                <c:ptCount val="1"/>
                <c:pt idx="0">
                  <c:v>x_tot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'2a Questão'!$A$28:$A$59</c:f>
              <c:numCache>
                <c:formatCode>General</c:formatCode>
                <c:ptCount val="3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</c:numCache>
            </c:numRef>
          </c:xVal>
          <c:yVal>
            <c:numRef>
              <c:f>'2a Questão'!$D$28:$D$59</c:f>
              <c:numCache>
                <c:formatCode>_-* #,##0.0000_-;\-* #,##0.0000_-;_-* "-"????_-;_-@_-</c:formatCode>
                <c:ptCount val="32"/>
                <c:pt idx="0">
                  <c:v>8.1478310023931175E-2</c:v>
                </c:pt>
                <c:pt idx="1">
                  <c:v>9.0786845927950929E-2</c:v>
                </c:pt>
                <c:pt idx="2">
                  <c:v>9.3908408314337499E-2</c:v>
                </c:pt>
                <c:pt idx="3">
                  <c:v>9.0630267865084421E-2</c:v>
                </c:pt>
                <c:pt idx="4">
                  <c:v>8.1175824434424976E-2</c:v>
                </c:pt>
                <c:pt idx="5">
                  <c:v>6.6189382717952189E-2</c:v>
                </c:pt>
                <c:pt idx="6">
                  <c:v>4.6692243952377699E-2</c:v>
                </c:pt>
                <c:pt idx="7">
                  <c:v>2.4013105924030151E-2</c:v>
                </c:pt>
                <c:pt idx="8">
                  <c:v>-3.0248558950618509E-4</c:v>
                </c:pt>
                <c:pt idx="9">
                  <c:v>-2.4597463209998741E-2</c:v>
                </c:pt>
                <c:pt idx="10">
                  <c:v>-4.7216164361959793E-2</c:v>
                </c:pt>
                <c:pt idx="11">
                  <c:v>-6.6617161941054215E-2</c:v>
                </c:pt>
                <c:pt idx="12">
                  <c:v>-8.1478310023931161E-2</c:v>
                </c:pt>
                <c:pt idx="13">
                  <c:v>-9.0786845927950929E-2</c:v>
                </c:pt>
                <c:pt idx="14">
                  <c:v>-9.3908408314337527E-2</c:v>
                </c:pt>
                <c:pt idx="15">
                  <c:v>-9.0630267865084435E-2</c:v>
                </c:pt>
                <c:pt idx="16">
                  <c:v>-8.1175824434424976E-2</c:v>
                </c:pt>
                <c:pt idx="17">
                  <c:v>-6.618938271795223E-2</c:v>
                </c:pt>
                <c:pt idx="18">
                  <c:v>-4.6692243952377678E-2</c:v>
                </c:pt>
                <c:pt idx="19">
                  <c:v>-2.4013105924030165E-2</c:v>
                </c:pt>
                <c:pt idx="20">
                  <c:v>3.0248558950622673E-4</c:v>
                </c:pt>
                <c:pt idx="21">
                  <c:v>2.4597463209998796E-2</c:v>
                </c:pt>
                <c:pt idx="22">
                  <c:v>4.7216164361959939E-2</c:v>
                </c:pt>
                <c:pt idx="23">
                  <c:v>6.661716194105434E-2</c:v>
                </c:pt>
                <c:pt idx="24">
                  <c:v>8.1478310023931313E-2</c:v>
                </c:pt>
                <c:pt idx="25">
                  <c:v>9.0786845927951054E-2</c:v>
                </c:pt>
                <c:pt idx="26">
                  <c:v>9.390840831433761E-2</c:v>
                </c:pt>
                <c:pt idx="27">
                  <c:v>9.0630267865084477E-2</c:v>
                </c:pt>
                <c:pt idx="28">
                  <c:v>8.1175824434425045E-2</c:v>
                </c:pt>
                <c:pt idx="29">
                  <c:v>6.6189382717952161E-2</c:v>
                </c:pt>
                <c:pt idx="30">
                  <c:v>4.6692243952377657E-2</c:v>
                </c:pt>
                <c:pt idx="31">
                  <c:v>2.4013105924030012E-2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7A-4C6A-9518-14414D69A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585560"/>
        <c:axId val="518588512"/>
      </c:scatterChart>
      <c:valAx>
        <c:axId val="518585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8588512"/>
        <c:crosses val="autoZero"/>
        <c:crossBetween val="midCat"/>
      </c:valAx>
      <c:valAx>
        <c:axId val="51858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8585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67644953471725"/>
          <c:y val="0.1176408152026682"/>
          <c:w val="0.33939457567804027"/>
          <c:h val="9.5178331135004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</xdr:colOff>
      <xdr:row>0</xdr:row>
      <xdr:rowOff>76200</xdr:rowOff>
    </xdr:from>
    <xdr:to>
      <xdr:col>13</xdr:col>
      <xdr:colOff>511088</xdr:colOff>
      <xdr:row>22</xdr:row>
      <xdr:rowOff>129893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B0E7EA-B17B-4D3D-8943-EC19C1E0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0820" y="76200"/>
          <a:ext cx="6325148" cy="4077053"/>
        </a:xfrm>
        <a:prstGeom prst="rect">
          <a:avLst/>
        </a:prstGeom>
      </xdr:spPr>
    </xdr:pic>
    <xdr:clientData/>
  </xdr:twoCellAnchor>
  <xdr:twoCellAnchor>
    <xdr:from>
      <xdr:col>10</xdr:col>
      <xdr:colOff>266700</xdr:colOff>
      <xdr:row>17</xdr:row>
      <xdr:rowOff>110490</xdr:rowOff>
    </xdr:from>
    <xdr:to>
      <xdr:col>20</xdr:col>
      <xdr:colOff>304800</xdr:colOff>
      <xdr:row>29</xdr:row>
      <xdr:rowOff>167640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ED30D9-5B53-4BF9-A50B-A965866372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5C30-979F-430A-95BC-20DD0E195723}">
  <dimension ref="A4:D59"/>
  <sheetViews>
    <sheetView tabSelected="1" workbookViewId="0"/>
  </sheetViews>
  <sheetFormatPr defaultColWidth="9.109375" defaultRowHeight="14.4" x14ac:dyDescent="0.3"/>
  <cols>
    <col min="1" max="1" width="9.109375" style="2"/>
    <col min="2" max="2" width="12.109375" style="2" customWidth="1"/>
    <col min="3" max="5" width="9.109375" style="2"/>
    <col min="6" max="6" width="12.5546875" style="2" bestFit="1" customWidth="1"/>
    <col min="7" max="16384" width="9.109375" style="2"/>
  </cols>
  <sheetData>
    <row r="4" spans="1:3" x14ac:dyDescent="0.3">
      <c r="A4" s="1" t="s">
        <v>24</v>
      </c>
      <c r="B4" s="3">
        <v>60</v>
      </c>
      <c r="C4" s="2" t="s">
        <v>25</v>
      </c>
    </row>
    <row r="5" spans="1:3" x14ac:dyDescent="0.3">
      <c r="A5" s="1" t="s">
        <v>26</v>
      </c>
      <c r="B5" s="3">
        <v>8</v>
      </c>
      <c r="C5" s="2" t="s">
        <v>0</v>
      </c>
    </row>
    <row r="6" spans="1:3" x14ac:dyDescent="0.3">
      <c r="A6" s="1" t="s">
        <v>13</v>
      </c>
      <c r="B6" s="3">
        <v>0.1</v>
      </c>
      <c r="C6" s="2" t="s">
        <v>0</v>
      </c>
    </row>
    <row r="7" spans="1:3" x14ac:dyDescent="0.3">
      <c r="A7" s="1" t="s">
        <v>3</v>
      </c>
      <c r="B7" s="3">
        <v>800</v>
      </c>
      <c r="C7" s="2" t="s">
        <v>4</v>
      </c>
    </row>
    <row r="8" spans="1:3" x14ac:dyDescent="0.3">
      <c r="A8" s="1" t="s">
        <v>1</v>
      </c>
      <c r="B8" s="5">
        <v>60000</v>
      </c>
      <c r="C8" s="2" t="s">
        <v>2</v>
      </c>
    </row>
    <row r="9" spans="1:3" x14ac:dyDescent="0.3">
      <c r="A9" s="1" t="s">
        <v>14</v>
      </c>
      <c r="B9" s="5">
        <v>9000</v>
      </c>
      <c r="C9" s="2" t="s">
        <v>15</v>
      </c>
    </row>
    <row r="10" spans="1:3" x14ac:dyDescent="0.3">
      <c r="A10" s="1" t="s">
        <v>7</v>
      </c>
      <c r="B10" s="8">
        <f>2*PI()*B4*1000/3600/B5</f>
        <v>13.089969389957469</v>
      </c>
      <c r="C10" s="2" t="s">
        <v>6</v>
      </c>
    </row>
    <row r="11" spans="1:3" x14ac:dyDescent="0.3">
      <c r="A11" s="1" t="s">
        <v>11</v>
      </c>
      <c r="B11" s="4">
        <f>m*A*B10^2</f>
        <v>13707.783890401881</v>
      </c>
      <c r="C11" s="2" t="s">
        <v>12</v>
      </c>
    </row>
    <row r="12" spans="1:3" x14ac:dyDescent="0.3">
      <c r="A12" s="1" t="s">
        <v>5</v>
      </c>
      <c r="B12" s="8">
        <f>SQRT(k/m)</f>
        <v>8.6602540378443873</v>
      </c>
      <c r="C12" s="2" t="s">
        <v>6</v>
      </c>
    </row>
    <row r="13" spans="1:3" x14ac:dyDescent="0.3">
      <c r="A13" s="1" t="s">
        <v>8</v>
      </c>
      <c r="B13" s="8">
        <f>B10/B12</f>
        <v>1.5114994701951812</v>
      </c>
    </row>
    <row r="14" spans="1:3" x14ac:dyDescent="0.3">
      <c r="A14" s="1" t="s">
        <v>9</v>
      </c>
      <c r="B14" s="7">
        <f>B9/(2*m*B12)</f>
        <v>0.64951905283832889</v>
      </c>
    </row>
    <row r="15" spans="1:3" x14ac:dyDescent="0.3">
      <c r="A15" s="1" t="s">
        <v>10</v>
      </c>
      <c r="B15" s="6">
        <f>1/(SQRT((1-beta^2)^2+(2*qsi*beta)^2))</f>
        <v>0.42618490357116157</v>
      </c>
    </row>
    <row r="16" spans="1:3" x14ac:dyDescent="0.3">
      <c r="A16" s="1" t="s">
        <v>16</v>
      </c>
      <c r="B16" s="7">
        <f>ATAN((2*qsi*beta)/(1-beta^2))</f>
        <v>-0.99143429466039701</v>
      </c>
      <c r="C16" s="2" t="s">
        <v>17</v>
      </c>
    </row>
    <row r="17" spans="1:4" x14ac:dyDescent="0.3">
      <c r="A17" s="1" t="s">
        <v>18</v>
      </c>
      <c r="B17" s="10">
        <f>B11*D/k</f>
        <v>9.736750925842079E-2</v>
      </c>
      <c r="C17" s="2" t="s">
        <v>0</v>
      </c>
    </row>
    <row r="18" spans="1:4" x14ac:dyDescent="0.3">
      <c r="A18" s="1" t="s">
        <v>19</v>
      </c>
      <c r="B18" s="11">
        <f>k*B17</f>
        <v>5842.0505555052478</v>
      </c>
    </row>
    <row r="19" spans="1:4" x14ac:dyDescent="0.3">
      <c r="A19" s="1" t="s">
        <v>20</v>
      </c>
      <c r="B19" s="11">
        <f>m*9.8</f>
        <v>7840.0000000000009</v>
      </c>
    </row>
    <row r="20" spans="1:4" x14ac:dyDescent="0.3">
      <c r="A20" s="1" t="s">
        <v>21</v>
      </c>
      <c r="B20" s="11">
        <f>B18+B19</f>
        <v>13682.050555505248</v>
      </c>
    </row>
    <row r="21" spans="1:4" x14ac:dyDescent="0.3">
      <c r="A21" s="1" t="s">
        <v>22</v>
      </c>
      <c r="B21" s="9">
        <f>D*SQRT((1+(2*qsi*beta)^2))</f>
        <v>0.93908895476755516</v>
      </c>
    </row>
    <row r="22" spans="1:4" x14ac:dyDescent="0.3">
      <c r="A22" s="1" t="s">
        <v>23</v>
      </c>
      <c r="B22" s="11">
        <f>B21*B11+B19</f>
        <v>20712.828445817035</v>
      </c>
      <c r="C22" s="2" t="s">
        <v>12</v>
      </c>
    </row>
    <row r="26" spans="1:4" x14ac:dyDescent="0.3">
      <c r="D26" s="14">
        <f>MAX(D28:D59)</f>
        <v>9.390840831433761E-2</v>
      </c>
    </row>
    <row r="27" spans="1:4" x14ac:dyDescent="0.3">
      <c r="A27" s="13" t="s">
        <v>27</v>
      </c>
      <c r="B27" s="13" t="s">
        <v>28</v>
      </c>
      <c r="C27" s="13" t="s">
        <v>29</v>
      </c>
      <c r="D27" s="13" t="s">
        <v>30</v>
      </c>
    </row>
    <row r="28" spans="1:4" x14ac:dyDescent="0.3">
      <c r="A28" s="2">
        <v>0</v>
      </c>
      <c r="B28" s="2">
        <f>A*SIN(2*PI()*$B$4/3.6/$B$5*A28)</f>
        <v>0</v>
      </c>
      <c r="C28" s="12">
        <f>-$B$17*SIN($B$10*A28+$B$16)</f>
        <v>8.1478310023931175E-2</v>
      </c>
      <c r="D28" s="12">
        <f>B28+C28</f>
        <v>8.1478310023931175E-2</v>
      </c>
    </row>
    <row r="29" spans="1:4" x14ac:dyDescent="0.3">
      <c r="A29" s="2">
        <f>A28+0.02</f>
        <v>0.02</v>
      </c>
      <c r="B29" s="2">
        <f>A*SIN(2*PI()*$B$4/3.6/$B$5*A29)</f>
        <v>2.5881904510252074E-2</v>
      </c>
      <c r="C29" s="12">
        <f t="shared" ref="C29:C59" si="0">-$B$17*SIN($B$10*A29+$B$16)</f>
        <v>6.4904941417698855E-2</v>
      </c>
      <c r="D29" s="12">
        <f t="shared" ref="D29:D59" si="1">B29+C29</f>
        <v>9.0786845927950929E-2</v>
      </c>
    </row>
    <row r="30" spans="1:4" x14ac:dyDescent="0.3">
      <c r="A30" s="2">
        <f t="shared" ref="A30:A59" si="2">A29+0.02</f>
        <v>0.04</v>
      </c>
      <c r="B30" s="2">
        <f>A*SIN(2*PI()*$B$4/3.6/$B$5*A30)</f>
        <v>4.9999999999999996E-2</v>
      </c>
      <c r="C30" s="12">
        <f t="shared" si="0"/>
        <v>4.390840831433751E-2</v>
      </c>
      <c r="D30" s="12">
        <f t="shared" si="1"/>
        <v>9.3908408314337499E-2</v>
      </c>
    </row>
    <row r="31" spans="1:4" x14ac:dyDescent="0.3">
      <c r="A31" s="2">
        <f t="shared" si="2"/>
        <v>0.06</v>
      </c>
      <c r="B31" s="2">
        <f>A*SIN(2*PI()*$B$4/3.6/$B$5*A31)</f>
        <v>7.0710678118654752E-2</v>
      </c>
      <c r="C31" s="12">
        <f t="shared" si="0"/>
        <v>1.9919589746429666E-2</v>
      </c>
      <c r="D31" s="12">
        <f t="shared" si="1"/>
        <v>9.0630267865084421E-2</v>
      </c>
    </row>
    <row r="32" spans="1:4" x14ac:dyDescent="0.3">
      <c r="A32" s="2">
        <f t="shared" si="2"/>
        <v>0.08</v>
      </c>
      <c r="B32" s="2">
        <f>A*SIN(2*PI()*$B$4/3.6/$B$5*A32)</f>
        <v>8.6602540378443865E-2</v>
      </c>
      <c r="C32" s="12">
        <f t="shared" si="0"/>
        <v>-5.4267159440188834E-3</v>
      </c>
      <c r="D32" s="12">
        <f t="shared" si="1"/>
        <v>8.1175824434424976E-2</v>
      </c>
    </row>
    <row r="33" spans="1:4" x14ac:dyDescent="0.3">
      <c r="A33" s="2">
        <f t="shared" si="2"/>
        <v>0.1</v>
      </c>
      <c r="B33" s="2">
        <f>A*SIN(2*PI()*$B$4/3.6/$B$5*A33)</f>
        <v>9.659258262890684E-2</v>
      </c>
      <c r="C33" s="12">
        <f t="shared" si="0"/>
        <v>-3.0403199910954647E-2</v>
      </c>
      <c r="D33" s="12">
        <f t="shared" si="1"/>
        <v>6.6189382717952189E-2</v>
      </c>
    </row>
    <row r="34" spans="1:4" x14ac:dyDescent="0.3">
      <c r="A34" s="2">
        <f t="shared" si="2"/>
        <v>0.12000000000000001</v>
      </c>
      <c r="B34" s="2">
        <f>A*SIN(2*PI()*$B$4/3.6/$B$5*A34)</f>
        <v>0.1</v>
      </c>
      <c r="C34" s="12">
        <f t="shared" si="0"/>
        <v>-5.3307756047622307E-2</v>
      </c>
      <c r="D34" s="12">
        <f t="shared" si="1"/>
        <v>4.6692243952377699E-2</v>
      </c>
    </row>
    <row r="35" spans="1:4" x14ac:dyDescent="0.3">
      <c r="A35" s="2">
        <f t="shared" si="2"/>
        <v>0.14000000000000001</v>
      </c>
      <c r="B35" s="2">
        <f>A*SIN(2*PI()*$B$4/3.6/$B$5*A35)</f>
        <v>9.659258262890684E-2</v>
      </c>
      <c r="C35" s="12">
        <f t="shared" si="0"/>
        <v>-7.2579476704876689E-2</v>
      </c>
      <c r="D35" s="12">
        <f t="shared" si="1"/>
        <v>2.4013105924030151E-2</v>
      </c>
    </row>
    <row r="36" spans="1:4" x14ac:dyDescent="0.3">
      <c r="A36" s="2">
        <f t="shared" si="2"/>
        <v>0.16</v>
      </c>
      <c r="B36" s="2">
        <f>A*SIN(2*PI()*$B$4/3.6/$B$5*A36)</f>
        <v>8.6602540378443879E-2</v>
      </c>
      <c r="C36" s="12">
        <f t="shared" si="0"/>
        <v>-8.6905025967950064E-2</v>
      </c>
      <c r="D36" s="12">
        <f t="shared" si="1"/>
        <v>-3.0248558950618509E-4</v>
      </c>
    </row>
    <row r="37" spans="1:4" x14ac:dyDescent="0.3">
      <c r="A37" s="2">
        <f t="shared" si="2"/>
        <v>0.18</v>
      </c>
      <c r="B37" s="2">
        <f>A*SIN(2*PI()*$B$4/3.6/$B$5*A37)</f>
        <v>7.0710678118654766E-2</v>
      </c>
      <c r="C37" s="12">
        <f t="shared" si="0"/>
        <v>-9.5308141328653506E-2</v>
      </c>
      <c r="D37" s="12">
        <f t="shared" si="1"/>
        <v>-2.4597463209998741E-2</v>
      </c>
    </row>
    <row r="38" spans="1:4" x14ac:dyDescent="0.3">
      <c r="A38" s="2">
        <f t="shared" si="2"/>
        <v>0.19999999999999998</v>
      </c>
      <c r="B38" s="2">
        <f>A*SIN(2*PI()*$B$4/3.6/$B$5*A38)</f>
        <v>5.0000000000000037E-2</v>
      </c>
      <c r="C38" s="12">
        <f t="shared" si="0"/>
        <v>-9.7216164361959831E-2</v>
      </c>
      <c r="D38" s="12">
        <f t="shared" si="1"/>
        <v>-4.7216164361959793E-2</v>
      </c>
    </row>
    <row r="39" spans="1:4" x14ac:dyDescent="0.3">
      <c r="A39" s="2">
        <f t="shared" si="2"/>
        <v>0.21999999999999997</v>
      </c>
      <c r="B39" s="2">
        <f>A*SIN(2*PI()*$B$4/3.6/$B$5*A39)</f>
        <v>2.5881904510252147E-2</v>
      </c>
      <c r="C39" s="12">
        <f t="shared" si="0"/>
        <v>-9.2499066451306358E-2</v>
      </c>
      <c r="D39" s="12">
        <f t="shared" si="1"/>
        <v>-6.6617161941054215E-2</v>
      </c>
    </row>
    <row r="40" spans="1:4" x14ac:dyDescent="0.3">
      <c r="A40" s="2">
        <f t="shared" si="2"/>
        <v>0.23999999999999996</v>
      </c>
      <c r="B40" s="2">
        <f>A*SIN(2*PI()*$B$4/3.6/$B$5*A40)</f>
        <v>5.6660405534092464E-17</v>
      </c>
      <c r="C40" s="12">
        <f t="shared" si="0"/>
        <v>-8.1478310023931216E-2</v>
      </c>
      <c r="D40" s="12">
        <f t="shared" si="1"/>
        <v>-8.1478310023931161E-2</v>
      </c>
    </row>
    <row r="41" spans="1:4" x14ac:dyDescent="0.3">
      <c r="A41" s="2">
        <f t="shared" si="2"/>
        <v>0.25999999999999995</v>
      </c>
      <c r="B41" s="2">
        <f>A*SIN(2*PI()*$B$4/3.6/$B$5*A41)</f>
        <v>-2.5881904510251991E-2</v>
      </c>
      <c r="C41" s="12">
        <f t="shared" si="0"/>
        <v>-6.4904941417698939E-2</v>
      </c>
      <c r="D41" s="12">
        <f t="shared" si="1"/>
        <v>-9.0786845927950929E-2</v>
      </c>
    </row>
    <row r="42" spans="1:4" x14ac:dyDescent="0.3">
      <c r="A42" s="2">
        <f t="shared" si="2"/>
        <v>0.27999999999999997</v>
      </c>
      <c r="B42" s="2">
        <f>A*SIN(2*PI()*$B$4/3.6/$B$5*A42)</f>
        <v>-4.999999999999994E-2</v>
      </c>
      <c r="C42" s="12">
        <f t="shared" si="0"/>
        <v>-4.3908408314337594E-2</v>
      </c>
      <c r="D42" s="12">
        <f t="shared" si="1"/>
        <v>-9.3908408314337527E-2</v>
      </c>
    </row>
    <row r="43" spans="1:4" x14ac:dyDescent="0.3">
      <c r="A43" s="2">
        <f t="shared" si="2"/>
        <v>0.3</v>
      </c>
      <c r="B43" s="2">
        <f>A*SIN(2*PI()*$B$4/3.6/$B$5*A43)</f>
        <v>-7.071067811865471E-2</v>
      </c>
      <c r="C43" s="12">
        <f t="shared" si="0"/>
        <v>-1.9919589746429732E-2</v>
      </c>
      <c r="D43" s="12">
        <f t="shared" si="1"/>
        <v>-9.0630267865084435E-2</v>
      </c>
    </row>
    <row r="44" spans="1:4" x14ac:dyDescent="0.3">
      <c r="A44" s="2">
        <f t="shared" si="2"/>
        <v>0.32</v>
      </c>
      <c r="B44" s="2">
        <f>A*SIN(2*PI()*$B$4/3.6/$B$5*A44)</f>
        <v>-8.6602540378443837E-2</v>
      </c>
      <c r="C44" s="12">
        <f t="shared" si="0"/>
        <v>5.4267159440188608E-3</v>
      </c>
      <c r="D44" s="12">
        <f t="shared" si="1"/>
        <v>-8.1175824434424976E-2</v>
      </c>
    </row>
    <row r="45" spans="1:4" x14ac:dyDescent="0.3">
      <c r="A45" s="2">
        <f t="shared" si="2"/>
        <v>0.34</v>
      </c>
      <c r="B45" s="2">
        <f>A*SIN(2*PI()*$B$4/3.6/$B$5*A45)</f>
        <v>-9.659258262890684E-2</v>
      </c>
      <c r="C45" s="12">
        <f t="shared" si="0"/>
        <v>3.0403199910954606E-2</v>
      </c>
      <c r="D45" s="12">
        <f t="shared" si="1"/>
        <v>-6.618938271795223E-2</v>
      </c>
    </row>
    <row r="46" spans="1:4" x14ac:dyDescent="0.3">
      <c r="A46" s="2">
        <f t="shared" si="2"/>
        <v>0.36000000000000004</v>
      </c>
      <c r="B46" s="2">
        <f>A*SIN(2*PI()*$B$4/3.6/$B$5*A46)</f>
        <v>-0.1</v>
      </c>
      <c r="C46" s="12">
        <f t="shared" si="0"/>
        <v>5.3307756047622327E-2</v>
      </c>
      <c r="D46" s="12">
        <f t="shared" si="1"/>
        <v>-4.6692243952377678E-2</v>
      </c>
    </row>
    <row r="47" spans="1:4" x14ac:dyDescent="0.3">
      <c r="A47" s="2">
        <f t="shared" si="2"/>
        <v>0.38000000000000006</v>
      </c>
      <c r="B47" s="2">
        <f>A*SIN(2*PI()*$B$4/3.6/$B$5*A47)</f>
        <v>-9.6592582628906826E-2</v>
      </c>
      <c r="C47" s="12">
        <f t="shared" si="0"/>
        <v>7.2579476704876661E-2</v>
      </c>
      <c r="D47" s="12">
        <f t="shared" si="1"/>
        <v>-2.4013105924030165E-2</v>
      </c>
    </row>
    <row r="48" spans="1:4" x14ac:dyDescent="0.3">
      <c r="A48" s="2">
        <f t="shared" si="2"/>
        <v>0.40000000000000008</v>
      </c>
      <c r="B48" s="2">
        <f>A*SIN(2*PI()*$B$4/3.6/$B$5*A48)</f>
        <v>-8.6602540378443824E-2</v>
      </c>
      <c r="C48" s="12">
        <f t="shared" si="0"/>
        <v>8.690502596795005E-2</v>
      </c>
      <c r="D48" s="12">
        <f t="shared" si="1"/>
        <v>3.0248558950622673E-4</v>
      </c>
    </row>
    <row r="49" spans="1:4" x14ac:dyDescent="0.3">
      <c r="A49" s="2">
        <f t="shared" si="2"/>
        <v>0.4200000000000001</v>
      </c>
      <c r="B49" s="2">
        <f>A*SIN(2*PI()*$B$4/3.6/$B$5*A49)</f>
        <v>-7.071067811865471E-2</v>
      </c>
      <c r="C49" s="12">
        <f t="shared" si="0"/>
        <v>9.5308141328653506E-2</v>
      </c>
      <c r="D49" s="12">
        <f t="shared" si="1"/>
        <v>2.4597463209998796E-2</v>
      </c>
    </row>
    <row r="50" spans="1:4" x14ac:dyDescent="0.3">
      <c r="A50" s="2">
        <f t="shared" si="2"/>
        <v>0.44000000000000011</v>
      </c>
      <c r="B50" s="2">
        <f>A*SIN(2*PI()*$B$4/3.6/$B$5*A50)</f>
        <v>-4.9999999999999892E-2</v>
      </c>
      <c r="C50" s="12">
        <f t="shared" si="0"/>
        <v>9.7216164361959831E-2</v>
      </c>
      <c r="D50" s="12">
        <f t="shared" si="1"/>
        <v>4.7216164361959939E-2</v>
      </c>
    </row>
    <row r="51" spans="1:4" x14ac:dyDescent="0.3">
      <c r="A51" s="2">
        <f t="shared" si="2"/>
        <v>0.46000000000000013</v>
      </c>
      <c r="B51" s="2">
        <f>A*SIN(2*PI()*$B$4/3.6/$B$5*A51)</f>
        <v>-2.5881904510251987E-2</v>
      </c>
      <c r="C51" s="12">
        <f t="shared" si="0"/>
        <v>9.249906645130633E-2</v>
      </c>
      <c r="D51" s="12">
        <f t="shared" si="1"/>
        <v>6.661716194105434E-2</v>
      </c>
    </row>
    <row r="52" spans="1:4" x14ac:dyDescent="0.3">
      <c r="A52" s="2">
        <f t="shared" si="2"/>
        <v>0.48000000000000015</v>
      </c>
      <c r="B52" s="2">
        <f>A*SIN(2*PI()*$B$4/3.6/$B$5*A52)</f>
        <v>1.5313271484185266E-16</v>
      </c>
      <c r="C52" s="12">
        <f t="shared" si="0"/>
        <v>8.1478310023931161E-2</v>
      </c>
      <c r="D52" s="12">
        <f t="shared" si="1"/>
        <v>8.1478310023931313E-2</v>
      </c>
    </row>
    <row r="53" spans="1:4" x14ac:dyDescent="0.3">
      <c r="A53" s="2">
        <f t="shared" si="2"/>
        <v>0.50000000000000011</v>
      </c>
      <c r="B53" s="2">
        <f>A*SIN(2*PI()*$B$4/3.6/$B$5*A53)</f>
        <v>2.5881904510252199E-2</v>
      </c>
      <c r="C53" s="12">
        <f t="shared" si="0"/>
        <v>6.4904941417698855E-2</v>
      </c>
      <c r="D53" s="12">
        <f t="shared" si="1"/>
        <v>9.0786845927951054E-2</v>
      </c>
    </row>
    <row r="54" spans="1:4" x14ac:dyDescent="0.3">
      <c r="A54" s="2">
        <f t="shared" si="2"/>
        <v>0.52000000000000013</v>
      </c>
      <c r="B54" s="2">
        <f>A*SIN(2*PI()*$B$4/3.6/$B$5*A54)</f>
        <v>5.0000000000000079E-2</v>
      </c>
      <c r="C54" s="12">
        <f t="shared" si="0"/>
        <v>4.3908408314337531E-2</v>
      </c>
      <c r="D54" s="12">
        <f t="shared" si="1"/>
        <v>9.390840831433761E-2</v>
      </c>
    </row>
    <row r="55" spans="1:4" x14ac:dyDescent="0.3">
      <c r="A55" s="2">
        <f t="shared" si="2"/>
        <v>0.54000000000000015</v>
      </c>
      <c r="B55" s="2">
        <f>A*SIN(2*PI()*$B$4/3.6/$B$5*A55)</f>
        <v>7.0710678118654863E-2</v>
      </c>
      <c r="C55" s="12">
        <f t="shared" si="0"/>
        <v>1.9919589746429614E-2</v>
      </c>
      <c r="D55" s="12">
        <f t="shared" si="1"/>
        <v>9.0630267865084477E-2</v>
      </c>
    </row>
    <row r="56" spans="1:4" x14ac:dyDescent="0.3">
      <c r="A56" s="2">
        <f t="shared" si="2"/>
        <v>0.56000000000000016</v>
      </c>
      <c r="B56" s="2">
        <f>A*SIN(2*PI()*$B$4/3.6/$B$5*A56)</f>
        <v>8.6602540378443935E-2</v>
      </c>
      <c r="C56" s="12">
        <f t="shared" si="0"/>
        <v>-5.4267159440188921E-3</v>
      </c>
      <c r="D56" s="12">
        <f t="shared" si="1"/>
        <v>8.1175824434425045E-2</v>
      </c>
    </row>
    <row r="57" spans="1:4" x14ac:dyDescent="0.3">
      <c r="A57" s="2">
        <f t="shared" si="2"/>
        <v>0.58000000000000018</v>
      </c>
      <c r="B57" s="2">
        <f>A*SIN(2*PI()*$B$4/3.6/$B$5*A57)</f>
        <v>9.6592582628906881E-2</v>
      </c>
      <c r="C57" s="12">
        <f t="shared" si="0"/>
        <v>-3.0403199910954717E-2</v>
      </c>
      <c r="D57" s="12">
        <f t="shared" si="1"/>
        <v>6.6189382717952161E-2</v>
      </c>
    </row>
    <row r="58" spans="1:4" x14ac:dyDescent="0.3">
      <c r="A58" s="2">
        <f t="shared" si="2"/>
        <v>0.6000000000000002</v>
      </c>
      <c r="B58" s="2">
        <f>A*SIN(2*PI()*$B$4/3.6/$B$5*A58)</f>
        <v>0.1</v>
      </c>
      <c r="C58" s="12">
        <f t="shared" si="0"/>
        <v>-5.3307756047622348E-2</v>
      </c>
      <c r="D58" s="12">
        <f t="shared" si="1"/>
        <v>4.6692243952377657E-2</v>
      </c>
    </row>
    <row r="59" spans="1:4" x14ac:dyDescent="0.3">
      <c r="A59" s="2">
        <f t="shared" si="2"/>
        <v>0.62000000000000022</v>
      </c>
      <c r="B59" s="2">
        <f>A*SIN(2*PI()*$B$4/3.6/$B$5*A59)</f>
        <v>9.6592582628906756E-2</v>
      </c>
      <c r="C59" s="12">
        <f t="shared" si="0"/>
        <v>-7.2579476704876744E-2</v>
      </c>
      <c r="D59" s="12">
        <f t="shared" si="1"/>
        <v>2.4013105924030012E-2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2a Questão</vt:lpstr>
      <vt:lpstr>A</vt:lpstr>
      <vt:lpstr>beta</vt:lpstr>
      <vt:lpstr>D</vt:lpstr>
      <vt:lpstr>k</vt:lpstr>
      <vt:lpstr>m</vt:lpstr>
      <vt:lpstr>qsi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Augusto Aragao Filho</dc:creator>
  <cp:lastModifiedBy>Administrador</cp:lastModifiedBy>
  <dcterms:created xsi:type="dcterms:W3CDTF">2018-04-12T00:11:23Z</dcterms:created>
  <dcterms:modified xsi:type="dcterms:W3CDTF">2020-09-07T17:00:20Z</dcterms:modified>
</cp:coreProperties>
</file>